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10" documentId="8_{E74625EC-7515-46B5-9BB6-808FA052F23F}" xr6:coauthVersionLast="47" xr6:coauthVersionMax="47" xr10:uidLastSave="{65B472E0-8A1D-4E82-9B68-58E7DC039BFC}"/>
  <bookViews>
    <workbookView xWindow="28680" yWindow="3780" windowWidth="19440" windowHeight="14880" xr2:uid="{A25C4C0F-2E1B-43AF-A72D-8BED8804AC6B}"/>
  </bookViews>
  <sheets>
    <sheet name="Indicadores alojativos" sheetId="1" r:id="rId1"/>
    <sheet name="Pasajeros" sheetId="2" r:id="rId2"/>
    <sheet name="Turistas FRONTU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T48" i="3"/>
  <c r="R48" i="3"/>
  <c r="L47" i="3"/>
  <c r="T40" i="3"/>
  <c r="R40" i="3"/>
  <c r="P40" i="3"/>
  <c r="J40" i="3"/>
  <c r="H40" i="3"/>
  <c r="F40" i="3"/>
  <c r="I40" i="3"/>
  <c r="L39" i="3"/>
  <c r="S29" i="3"/>
  <c r="G29" i="3"/>
  <c r="F29" i="3"/>
  <c r="L28" i="3"/>
  <c r="T21" i="3"/>
  <c r="S21" i="3"/>
  <c r="R21" i="3"/>
  <c r="L20" i="3"/>
  <c r="Q6" i="3"/>
  <c r="J6" i="3"/>
  <c r="I6" i="3"/>
  <c r="H6" i="3"/>
  <c r="F6" i="3"/>
  <c r="L5" i="3"/>
  <c r="M99" i="2"/>
  <c r="M61" i="2"/>
  <c r="M55" i="2"/>
  <c r="M49" i="2"/>
  <c r="M12" i="2"/>
  <c r="D12" i="2"/>
  <c r="C12" i="2"/>
  <c r="M11" i="2"/>
  <c r="M5" i="2"/>
  <c r="L368" i="1"/>
  <c r="L353" i="1"/>
  <c r="L339" i="1"/>
  <c r="L324" i="1"/>
  <c r="N122" i="1"/>
  <c r="O71" i="1"/>
  <c r="T6" i="1"/>
  <c r="P6" i="1"/>
  <c r="O217" i="1"/>
  <c r="G6" i="1"/>
  <c r="L5" i="1"/>
  <c r="J31" i="1" l="1"/>
  <c r="J35" i="1"/>
  <c r="J43" i="1"/>
  <c r="N141" i="1"/>
  <c r="R35" i="1"/>
  <c r="T35" i="1"/>
  <c r="P35" i="1"/>
  <c r="T43" i="1"/>
  <c r="R43" i="1"/>
  <c r="P43" i="1"/>
  <c r="N167" i="1"/>
  <c r="F171" i="1"/>
  <c r="H106" i="1"/>
  <c r="F106" i="1"/>
  <c r="J13" i="1"/>
  <c r="J51" i="1"/>
  <c r="F145" i="1"/>
  <c r="J80" i="1"/>
  <c r="R9" i="1"/>
  <c r="P9" i="1"/>
  <c r="R13" i="1"/>
  <c r="P13" i="1"/>
  <c r="R17" i="1"/>
  <c r="P17" i="1"/>
  <c r="T23" i="1"/>
  <c r="R23" i="1"/>
  <c r="P23" i="1"/>
  <c r="T31" i="1"/>
  <c r="R31" i="1"/>
  <c r="P31" i="1"/>
  <c r="T39" i="1"/>
  <c r="R39" i="1"/>
  <c r="P39" i="1"/>
  <c r="T47" i="1"/>
  <c r="R47" i="1"/>
  <c r="P47" i="1"/>
  <c r="R51" i="1"/>
  <c r="T51" i="1"/>
  <c r="P51" i="1"/>
  <c r="H59" i="1"/>
  <c r="F59" i="1"/>
  <c r="J23" i="1"/>
  <c r="J47" i="1"/>
  <c r="J52" i="1"/>
  <c r="G37" i="1"/>
  <c r="I37" i="1"/>
  <c r="J37" i="1"/>
  <c r="G45" i="1"/>
  <c r="J45" i="1"/>
  <c r="I45" i="1"/>
  <c r="F137" i="1"/>
  <c r="J72" i="1"/>
  <c r="J39" i="1"/>
  <c r="G7" i="1"/>
  <c r="J7" i="1"/>
  <c r="I7" i="1"/>
  <c r="G15" i="1"/>
  <c r="J15" i="1"/>
  <c r="I15" i="1"/>
  <c r="G33" i="1"/>
  <c r="J33" i="1"/>
  <c r="I33" i="1"/>
  <c r="I41" i="1"/>
  <c r="G41" i="1"/>
  <c r="J41" i="1"/>
  <c r="J9" i="1"/>
  <c r="J17" i="1"/>
  <c r="G11" i="1"/>
  <c r="I11" i="1"/>
  <c r="J11" i="1"/>
  <c r="G29" i="1"/>
  <c r="I29" i="1"/>
  <c r="J29" i="1"/>
  <c r="G49" i="1"/>
  <c r="J49" i="1"/>
  <c r="I49" i="1"/>
  <c r="T9" i="2"/>
  <c r="R9" i="2"/>
  <c r="J7" i="2"/>
  <c r="H7" i="2"/>
  <c r="K7" i="2"/>
  <c r="J18" i="3"/>
  <c r="H45" i="3"/>
  <c r="F45" i="3"/>
  <c r="J12" i="3"/>
  <c r="T24" i="3"/>
  <c r="I33" i="3"/>
  <c r="H33" i="3"/>
  <c r="G33" i="3"/>
  <c r="F33" i="3"/>
  <c r="R18" i="3"/>
  <c r="P18" i="3"/>
  <c r="S13" i="3"/>
  <c r="Q13" i="3"/>
  <c r="Q37" i="3"/>
  <c r="S37" i="3"/>
  <c r="H15" i="3"/>
  <c r="J15" i="3"/>
  <c r="F15" i="3"/>
  <c r="T22" i="3"/>
  <c r="S22" i="3"/>
  <c r="Q22" i="3"/>
  <c r="H50" i="3"/>
  <c r="F50" i="3"/>
  <c r="I8" i="3"/>
  <c r="G8" i="3"/>
  <c r="J8" i="3"/>
  <c r="S9" i="3"/>
  <c r="Q9" i="3"/>
  <c r="H11" i="3"/>
  <c r="J11" i="3"/>
  <c r="F11" i="3"/>
  <c r="T23" i="3"/>
  <c r="J16" i="3"/>
  <c r="H42" i="3"/>
  <c r="F42" i="3"/>
  <c r="T26" i="3"/>
  <c r="H7" i="3"/>
  <c r="J7" i="3"/>
  <c r="F7" i="3"/>
  <c r="T50" i="3"/>
  <c r="R50" i="3"/>
  <c r="P50" i="3"/>
  <c r="H43" i="3"/>
  <c r="F43" i="3"/>
  <c r="T49" i="3"/>
  <c r="L292" i="1"/>
  <c r="L277" i="1"/>
  <c r="L261" i="1"/>
  <c r="L247" i="1"/>
  <c r="L186" i="1"/>
  <c r="L231" i="1"/>
  <c r="L135" i="1"/>
  <c r="L308" i="1"/>
  <c r="L216" i="1"/>
  <c r="L151" i="1"/>
  <c r="L121" i="1"/>
  <c r="L86" i="1"/>
  <c r="L70" i="1"/>
  <c r="L56" i="1"/>
  <c r="L200" i="1"/>
  <c r="L21" i="1"/>
  <c r="P217" i="1"/>
  <c r="S217" i="1"/>
  <c r="C340" i="1"/>
  <c r="C369" i="1"/>
  <c r="C278" i="1"/>
  <c r="C325" i="1"/>
  <c r="C262" i="1"/>
  <c r="C309" i="1"/>
  <c r="C217" i="1"/>
  <c r="C293" i="1"/>
  <c r="C354" i="1"/>
  <c r="C248" i="1"/>
  <c r="C187" i="1"/>
  <c r="C152" i="1"/>
  <c r="C122" i="1"/>
  <c r="C232" i="1"/>
  <c r="C201" i="1"/>
  <c r="C136" i="1"/>
  <c r="C71" i="1"/>
  <c r="C57" i="1"/>
  <c r="M369" i="1"/>
  <c r="M354" i="1"/>
  <c r="M278" i="1"/>
  <c r="M325" i="1"/>
  <c r="M262" i="1"/>
  <c r="M309" i="1"/>
  <c r="M340" i="1"/>
  <c r="M248" i="1"/>
  <c r="M187" i="1"/>
  <c r="M293" i="1"/>
  <c r="M232" i="1"/>
  <c r="M217" i="1"/>
  <c r="M201" i="1"/>
  <c r="M122" i="1"/>
  <c r="M136" i="1"/>
  <c r="M152" i="1"/>
  <c r="M71" i="1"/>
  <c r="M57" i="1"/>
  <c r="M87" i="1"/>
  <c r="T71" i="1"/>
  <c r="Q71" i="1"/>
  <c r="E369" i="1"/>
  <c r="E354" i="1"/>
  <c r="E325" i="1"/>
  <c r="E309" i="1"/>
  <c r="E248" i="1"/>
  <c r="E293" i="1"/>
  <c r="E232" i="1"/>
  <c r="E217" i="1"/>
  <c r="E262" i="1"/>
  <c r="E340" i="1"/>
  <c r="E201" i="1"/>
  <c r="E278" i="1"/>
  <c r="F136" i="1"/>
  <c r="F152" i="1"/>
  <c r="E122" i="1"/>
  <c r="E71" i="1"/>
  <c r="E57" i="1"/>
  <c r="E87" i="1"/>
  <c r="F187" i="1"/>
  <c r="N369" i="1"/>
  <c r="N354" i="1"/>
  <c r="N325" i="1"/>
  <c r="N262" i="1"/>
  <c r="N248" i="1"/>
  <c r="N340" i="1"/>
  <c r="N293" i="1"/>
  <c r="N187" i="1"/>
  <c r="N232" i="1"/>
  <c r="N278" i="1"/>
  <c r="N217" i="1"/>
  <c r="R217" i="1" s="1"/>
  <c r="N136" i="1"/>
  <c r="N309" i="1"/>
  <c r="N152" i="1"/>
  <c r="N71" i="1"/>
  <c r="P71" i="1" s="1"/>
  <c r="N57" i="1"/>
  <c r="N87" i="1"/>
  <c r="N201" i="1"/>
  <c r="B87" i="1"/>
  <c r="P136" i="1"/>
  <c r="L340" i="1"/>
  <c r="L369" i="1"/>
  <c r="L278" i="1"/>
  <c r="L325" i="1"/>
  <c r="L248" i="1"/>
  <c r="L354" i="1"/>
  <c r="L309" i="1"/>
  <c r="L262" i="1"/>
  <c r="L187" i="1"/>
  <c r="L293" i="1"/>
  <c r="L217" i="1"/>
  <c r="Q217" i="1" s="1"/>
  <c r="L201" i="1"/>
  <c r="L122" i="1"/>
  <c r="L136" i="1"/>
  <c r="L152" i="1"/>
  <c r="L71" i="1"/>
  <c r="S71" i="1" s="1"/>
  <c r="L232" i="1"/>
  <c r="L57" i="1"/>
  <c r="F6" i="1"/>
  <c r="O354" i="1"/>
  <c r="O340" i="1"/>
  <c r="O369" i="1"/>
  <c r="O309" i="1"/>
  <c r="O293" i="1"/>
  <c r="O325" i="1"/>
  <c r="O262" i="1"/>
  <c r="O248" i="1"/>
  <c r="O232" i="1"/>
  <c r="P152" i="1"/>
  <c r="O278" i="1"/>
  <c r="P187" i="1"/>
  <c r="O57" i="1"/>
  <c r="O87" i="1"/>
  <c r="O201" i="1"/>
  <c r="O122" i="1"/>
  <c r="B22" i="1"/>
  <c r="C87" i="1"/>
  <c r="L22" i="1"/>
  <c r="H6" i="1"/>
  <c r="Q6" i="1"/>
  <c r="D22" i="1"/>
  <c r="M22" i="1"/>
  <c r="L87" i="1"/>
  <c r="D369" i="1"/>
  <c r="D354" i="1"/>
  <c r="D325" i="1"/>
  <c r="D262" i="1"/>
  <c r="D293" i="1"/>
  <c r="D232" i="1"/>
  <c r="D340" i="1"/>
  <c r="D248" i="1"/>
  <c r="D187" i="1"/>
  <c r="D152" i="1"/>
  <c r="D122" i="1"/>
  <c r="D309" i="1"/>
  <c r="D217" i="1"/>
  <c r="D201" i="1"/>
  <c r="D278" i="1"/>
  <c r="D136" i="1"/>
  <c r="D71" i="1"/>
  <c r="D57" i="1"/>
  <c r="D87" i="1"/>
  <c r="I6" i="1"/>
  <c r="R6" i="1"/>
  <c r="E22" i="1"/>
  <c r="N22" i="1"/>
  <c r="C22" i="1"/>
  <c r="B340" i="1"/>
  <c r="B369" i="1"/>
  <c r="B354" i="1"/>
  <c r="B278" i="1"/>
  <c r="B309" i="1"/>
  <c r="B248" i="1"/>
  <c r="B187" i="1"/>
  <c r="B325" i="1"/>
  <c r="B232" i="1"/>
  <c r="B262" i="1"/>
  <c r="B217" i="1"/>
  <c r="B136" i="1"/>
  <c r="B293" i="1"/>
  <c r="B152" i="1"/>
  <c r="B122" i="1"/>
  <c r="B201" i="1"/>
  <c r="B71" i="1"/>
  <c r="B57" i="1"/>
  <c r="J6" i="1"/>
  <c r="S6" i="1"/>
  <c r="O22" i="1"/>
  <c r="N100" i="2"/>
  <c r="N62" i="2"/>
  <c r="N56" i="2"/>
  <c r="N50" i="2"/>
  <c r="N12" i="2"/>
  <c r="O100" i="2"/>
  <c r="O62" i="2"/>
  <c r="O56" i="2"/>
  <c r="O50" i="2"/>
  <c r="O12" i="2"/>
  <c r="Q6" i="2"/>
  <c r="E100" i="2"/>
  <c r="E62" i="2"/>
  <c r="E56" i="2"/>
  <c r="E50" i="2"/>
  <c r="E12" i="2"/>
  <c r="F100" i="2"/>
  <c r="F62" i="2"/>
  <c r="F56" i="2"/>
  <c r="K6" i="2"/>
  <c r="F50" i="2"/>
  <c r="J6" i="2"/>
  <c r="I6" i="2"/>
  <c r="F12" i="2"/>
  <c r="H6" i="2"/>
  <c r="G6" i="2"/>
  <c r="P100" i="2"/>
  <c r="P62" i="2"/>
  <c r="P56" i="2"/>
  <c r="P50" i="2"/>
  <c r="R6" i="2"/>
  <c r="P12" i="2"/>
  <c r="S6" i="2"/>
  <c r="C100" i="2"/>
  <c r="C50" i="2"/>
  <c r="C62" i="2"/>
  <c r="C56" i="2"/>
  <c r="T6" i="2"/>
  <c r="D100" i="2"/>
  <c r="D62" i="2"/>
  <c r="D50" i="2"/>
  <c r="D56" i="2"/>
  <c r="M100" i="2"/>
  <c r="M62" i="2"/>
  <c r="M50" i="2"/>
  <c r="M56" i="2"/>
  <c r="U6" i="2"/>
  <c r="I21" i="3"/>
  <c r="G21" i="3"/>
  <c r="F21" i="3"/>
  <c r="J21" i="3"/>
  <c r="H21" i="3"/>
  <c r="T6" i="3"/>
  <c r="S6" i="3"/>
  <c r="G6" i="3"/>
  <c r="P6" i="3"/>
  <c r="J29" i="3"/>
  <c r="Q48" i="3"/>
  <c r="S48" i="3"/>
  <c r="R6" i="3"/>
  <c r="T29" i="3"/>
  <c r="R29" i="3"/>
  <c r="Q29" i="3"/>
  <c r="Q21" i="3"/>
  <c r="I29" i="3"/>
  <c r="H29" i="3"/>
  <c r="P29" i="3"/>
  <c r="Q40" i="3"/>
  <c r="J48" i="3"/>
  <c r="S40" i="3"/>
  <c r="F48" i="3"/>
  <c r="P21" i="3"/>
  <c r="G48" i="3"/>
  <c r="P48" i="3"/>
  <c r="H48" i="3"/>
  <c r="G40" i="3"/>
  <c r="I48" i="3"/>
  <c r="J10" i="3" l="1"/>
  <c r="I10" i="3"/>
  <c r="H10" i="3"/>
  <c r="G10" i="3"/>
  <c r="F10" i="3"/>
  <c r="R43" i="3"/>
  <c r="Q43" i="3"/>
  <c r="P43" i="3"/>
  <c r="S43" i="3"/>
  <c r="T43" i="3"/>
  <c r="P36" i="3"/>
  <c r="R36" i="3"/>
  <c r="T8" i="1"/>
  <c r="Q8" i="1"/>
  <c r="P8" i="1"/>
  <c r="S8" i="1"/>
  <c r="R8" i="1"/>
  <c r="B141" i="1"/>
  <c r="Q13" i="1"/>
  <c r="S13" i="1"/>
  <c r="D162" i="1"/>
  <c r="Q45" i="1"/>
  <c r="P45" i="1"/>
  <c r="R45" i="1"/>
  <c r="S45" i="1"/>
  <c r="T45" i="1"/>
  <c r="S286" i="1"/>
  <c r="Q286" i="1"/>
  <c r="P286" i="1"/>
  <c r="R286" i="1"/>
  <c r="Q312" i="1"/>
  <c r="P312" i="1"/>
  <c r="R312" i="1"/>
  <c r="S312" i="1"/>
  <c r="P162" i="1"/>
  <c r="T97" i="1"/>
  <c r="S97" i="1"/>
  <c r="R97" i="1"/>
  <c r="Q97" i="1"/>
  <c r="P97" i="1"/>
  <c r="N170" i="1"/>
  <c r="F138" i="1"/>
  <c r="I73" i="1"/>
  <c r="H73" i="1"/>
  <c r="G73" i="1"/>
  <c r="F73" i="1"/>
  <c r="J73" i="1"/>
  <c r="J241" i="1"/>
  <c r="H241" i="1"/>
  <c r="G241" i="1"/>
  <c r="I241" i="1"/>
  <c r="F241" i="1"/>
  <c r="I274" i="1"/>
  <c r="H274" i="1"/>
  <c r="G274" i="1"/>
  <c r="F274" i="1"/>
  <c r="C194" i="1"/>
  <c r="F52" i="1"/>
  <c r="H52" i="1"/>
  <c r="L196" i="1"/>
  <c r="D171" i="1"/>
  <c r="F41" i="1"/>
  <c r="H41" i="1"/>
  <c r="P160" i="1"/>
  <c r="R95" i="1"/>
  <c r="Q95" i="1"/>
  <c r="P95" i="1"/>
  <c r="T95" i="1"/>
  <c r="S95" i="1"/>
  <c r="T249" i="1"/>
  <c r="R249" i="1"/>
  <c r="Q249" i="1"/>
  <c r="S249" i="1"/>
  <c r="P249" i="1"/>
  <c r="S270" i="1"/>
  <c r="R270" i="1"/>
  <c r="Q270" i="1"/>
  <c r="P270" i="1"/>
  <c r="N139" i="1"/>
  <c r="I115" i="1"/>
  <c r="H115" i="1"/>
  <c r="G115" i="1"/>
  <c r="F115" i="1"/>
  <c r="F180" i="1"/>
  <c r="J115" i="1"/>
  <c r="J233" i="1"/>
  <c r="H233" i="1"/>
  <c r="G233" i="1"/>
  <c r="I233" i="1"/>
  <c r="F233" i="1"/>
  <c r="H251" i="1"/>
  <c r="G251" i="1"/>
  <c r="J251" i="1"/>
  <c r="I251" i="1"/>
  <c r="F251" i="1"/>
  <c r="C197" i="1"/>
  <c r="G44" i="3"/>
  <c r="F44" i="3"/>
  <c r="J44" i="3"/>
  <c r="H44" i="3"/>
  <c r="I44" i="3"/>
  <c r="R9" i="3"/>
  <c r="P9" i="3"/>
  <c r="T51" i="3"/>
  <c r="S51" i="3"/>
  <c r="R51" i="3"/>
  <c r="Q51" i="3"/>
  <c r="P51" i="3"/>
  <c r="R34" i="3"/>
  <c r="P34" i="3"/>
  <c r="Q34" i="3"/>
  <c r="T34" i="3"/>
  <c r="S34" i="3"/>
  <c r="I42" i="3"/>
  <c r="G42" i="3"/>
  <c r="R22" i="3"/>
  <c r="P22" i="3"/>
  <c r="Q50" i="3"/>
  <c r="S50" i="3"/>
  <c r="T14" i="3"/>
  <c r="S14" i="3"/>
  <c r="R14" i="3"/>
  <c r="Q14" i="3"/>
  <c r="P14" i="3"/>
  <c r="I11" i="3"/>
  <c r="G11" i="3"/>
  <c r="D47" i="2"/>
  <c r="T83" i="1"/>
  <c r="P148" i="1"/>
  <c r="S83" i="1"/>
  <c r="R83" i="1"/>
  <c r="Q83" i="1"/>
  <c r="P83" i="1"/>
  <c r="B161" i="1"/>
  <c r="B154" i="1"/>
  <c r="B183" i="1"/>
  <c r="B159" i="1"/>
  <c r="B119" i="1"/>
  <c r="J118" i="1"/>
  <c r="I118" i="1"/>
  <c r="F183" i="1"/>
  <c r="H118" i="1"/>
  <c r="G118" i="1"/>
  <c r="F118" i="1"/>
  <c r="F141" i="1"/>
  <c r="J76" i="1"/>
  <c r="I76" i="1"/>
  <c r="H76" i="1"/>
  <c r="G76" i="1"/>
  <c r="F76" i="1"/>
  <c r="D164" i="1"/>
  <c r="D139" i="1"/>
  <c r="D177" i="1"/>
  <c r="D196" i="1"/>
  <c r="D170" i="1"/>
  <c r="D189" i="1"/>
  <c r="D190" i="1"/>
  <c r="D191" i="1"/>
  <c r="F126" i="1"/>
  <c r="H126" i="1"/>
  <c r="B189" i="1"/>
  <c r="T79" i="1"/>
  <c r="S79" i="1"/>
  <c r="R79" i="1"/>
  <c r="Q79" i="1"/>
  <c r="P79" i="1"/>
  <c r="P144" i="1"/>
  <c r="D179" i="1"/>
  <c r="B146" i="1"/>
  <c r="S48" i="1"/>
  <c r="R48" i="1"/>
  <c r="Q48" i="1"/>
  <c r="P48" i="1"/>
  <c r="T48" i="1"/>
  <c r="S40" i="1"/>
  <c r="P40" i="1"/>
  <c r="R40" i="1"/>
  <c r="Q40" i="1"/>
  <c r="T40" i="1"/>
  <c r="S32" i="1"/>
  <c r="R32" i="1"/>
  <c r="Q32" i="1"/>
  <c r="P32" i="1"/>
  <c r="T32" i="1"/>
  <c r="O119" i="1"/>
  <c r="P159" i="1"/>
  <c r="T94" i="1"/>
  <c r="S94" i="1"/>
  <c r="R94" i="1"/>
  <c r="Q94" i="1"/>
  <c r="P94" i="1"/>
  <c r="P164" i="1"/>
  <c r="R99" i="1"/>
  <c r="Q99" i="1"/>
  <c r="P99" i="1"/>
  <c r="S99" i="1"/>
  <c r="T99" i="1"/>
  <c r="P61" i="1"/>
  <c r="T61" i="1"/>
  <c r="S61" i="1"/>
  <c r="Q61" i="1"/>
  <c r="R61" i="1"/>
  <c r="P169" i="1"/>
  <c r="P104" i="1"/>
  <c r="T104" i="1"/>
  <c r="S104" i="1"/>
  <c r="R104" i="1"/>
  <c r="Q104" i="1"/>
  <c r="S288" i="1"/>
  <c r="Q288" i="1"/>
  <c r="P288" i="1"/>
  <c r="R288" i="1"/>
  <c r="Q124" i="1"/>
  <c r="P124" i="1"/>
  <c r="P189" i="1"/>
  <c r="T124" i="1"/>
  <c r="S124" i="1"/>
  <c r="R124" i="1"/>
  <c r="T129" i="1"/>
  <c r="S129" i="1"/>
  <c r="R129" i="1"/>
  <c r="Q129" i="1"/>
  <c r="P129" i="1"/>
  <c r="P194" i="1"/>
  <c r="T257" i="1"/>
  <c r="R257" i="1"/>
  <c r="Q257" i="1"/>
  <c r="S257" i="1"/>
  <c r="P257" i="1"/>
  <c r="S289" i="1"/>
  <c r="Q289" i="1"/>
  <c r="P289" i="1"/>
  <c r="R289" i="1"/>
  <c r="S263" i="1"/>
  <c r="R263" i="1"/>
  <c r="Q263" i="1"/>
  <c r="P263" i="1"/>
  <c r="S295" i="1"/>
  <c r="R295" i="1"/>
  <c r="Q295" i="1"/>
  <c r="P295" i="1"/>
  <c r="S303" i="1"/>
  <c r="R303" i="1"/>
  <c r="Q303" i="1"/>
  <c r="P303" i="1"/>
  <c r="Q314" i="1"/>
  <c r="P314" i="1"/>
  <c r="R314" i="1"/>
  <c r="S314" i="1"/>
  <c r="T256" i="1"/>
  <c r="S256" i="1"/>
  <c r="Q256" i="1"/>
  <c r="P256" i="1"/>
  <c r="R256" i="1"/>
  <c r="S271" i="1"/>
  <c r="R271" i="1"/>
  <c r="P271" i="1"/>
  <c r="Q271" i="1"/>
  <c r="L160" i="1"/>
  <c r="L143" i="1"/>
  <c r="L181" i="1"/>
  <c r="L174" i="1"/>
  <c r="Q109" i="1"/>
  <c r="S109" i="1"/>
  <c r="L175" i="1"/>
  <c r="J18" i="1"/>
  <c r="I18" i="1"/>
  <c r="G18" i="1"/>
  <c r="H18" i="1"/>
  <c r="F18" i="1"/>
  <c r="J10" i="1"/>
  <c r="I10" i="1"/>
  <c r="H10" i="1"/>
  <c r="G10" i="1"/>
  <c r="F10" i="1"/>
  <c r="N146" i="1"/>
  <c r="N191" i="1"/>
  <c r="N143" i="1"/>
  <c r="N181" i="1"/>
  <c r="N140" i="1"/>
  <c r="N178" i="1"/>
  <c r="F146" i="1"/>
  <c r="I81" i="1"/>
  <c r="H81" i="1"/>
  <c r="G81" i="1"/>
  <c r="F81" i="1"/>
  <c r="J81" i="1"/>
  <c r="J130" i="1"/>
  <c r="F195" i="1"/>
  <c r="I130" i="1"/>
  <c r="H130" i="1"/>
  <c r="G130" i="1"/>
  <c r="F130" i="1"/>
  <c r="F153" i="1"/>
  <c r="G88" i="1"/>
  <c r="F88" i="1"/>
  <c r="J88" i="1"/>
  <c r="H88" i="1"/>
  <c r="I88" i="1"/>
  <c r="J106" i="1"/>
  <c r="I53" i="1"/>
  <c r="J53" i="1"/>
  <c r="H53" i="1"/>
  <c r="G53" i="1"/>
  <c r="F53" i="1"/>
  <c r="F154" i="1"/>
  <c r="J89" i="1"/>
  <c r="I89" i="1"/>
  <c r="H89" i="1"/>
  <c r="G89" i="1"/>
  <c r="F89" i="1"/>
  <c r="H218" i="1"/>
  <c r="G218" i="1"/>
  <c r="F218" i="1"/>
  <c r="I218" i="1"/>
  <c r="I282" i="1"/>
  <c r="G282" i="1"/>
  <c r="F282" i="1"/>
  <c r="H282" i="1"/>
  <c r="F194" i="1"/>
  <c r="F129" i="1"/>
  <c r="J129" i="1"/>
  <c r="I129" i="1"/>
  <c r="G129" i="1"/>
  <c r="H129" i="1"/>
  <c r="J238" i="1"/>
  <c r="I238" i="1"/>
  <c r="H238" i="1"/>
  <c r="F238" i="1"/>
  <c r="G238" i="1"/>
  <c r="I285" i="1"/>
  <c r="G285" i="1"/>
  <c r="F285" i="1"/>
  <c r="H285" i="1"/>
  <c r="F236" i="1"/>
  <c r="J236" i="1"/>
  <c r="I236" i="1"/>
  <c r="H236" i="1"/>
  <c r="G236" i="1"/>
  <c r="H255" i="1"/>
  <c r="G255" i="1"/>
  <c r="J255" i="1"/>
  <c r="I255" i="1"/>
  <c r="F255" i="1"/>
  <c r="I299" i="1"/>
  <c r="H299" i="1"/>
  <c r="G299" i="1"/>
  <c r="F299" i="1"/>
  <c r="F252" i="1"/>
  <c r="J252" i="1"/>
  <c r="H252" i="1"/>
  <c r="G252" i="1"/>
  <c r="I252" i="1"/>
  <c r="G315" i="1"/>
  <c r="F315" i="1"/>
  <c r="I315" i="1"/>
  <c r="H315" i="1"/>
  <c r="I268" i="1"/>
  <c r="H268" i="1"/>
  <c r="G268" i="1"/>
  <c r="F268" i="1"/>
  <c r="M168" i="1"/>
  <c r="M139" i="1"/>
  <c r="M177" i="1"/>
  <c r="M140" i="1"/>
  <c r="M178" i="1"/>
  <c r="C173" i="1"/>
  <c r="C170" i="1"/>
  <c r="C167" i="1"/>
  <c r="S18" i="3"/>
  <c r="Q18" i="3"/>
  <c r="T7" i="3"/>
  <c r="R7" i="3"/>
  <c r="Q7" i="3"/>
  <c r="S7" i="3"/>
  <c r="P7" i="3"/>
  <c r="T13" i="3"/>
  <c r="T18" i="3"/>
  <c r="T10" i="3"/>
  <c r="T9" i="3"/>
  <c r="I34" i="3"/>
  <c r="G34" i="3"/>
  <c r="F34" i="3"/>
  <c r="J34" i="3"/>
  <c r="H34" i="3"/>
  <c r="T38" i="1"/>
  <c r="P38" i="1"/>
  <c r="S38" i="1"/>
  <c r="Q38" i="1"/>
  <c r="R38" i="1"/>
  <c r="B182" i="1"/>
  <c r="S242" i="1"/>
  <c r="R242" i="1"/>
  <c r="Q242" i="1"/>
  <c r="T242" i="1"/>
  <c r="P242" i="1"/>
  <c r="Q320" i="1"/>
  <c r="P320" i="1"/>
  <c r="R320" i="1"/>
  <c r="S320" i="1"/>
  <c r="L173" i="1"/>
  <c r="L194" i="1"/>
  <c r="J44" i="1"/>
  <c r="G44" i="1"/>
  <c r="I44" i="1"/>
  <c r="H44" i="1"/>
  <c r="F44" i="1"/>
  <c r="F176" i="1"/>
  <c r="I111" i="1"/>
  <c r="H111" i="1"/>
  <c r="G111" i="1"/>
  <c r="F111" i="1"/>
  <c r="J111" i="1"/>
  <c r="H132" i="1"/>
  <c r="G132" i="1"/>
  <c r="F132" i="1"/>
  <c r="F197" i="1"/>
  <c r="J132" i="1"/>
  <c r="I132" i="1"/>
  <c r="I305" i="1"/>
  <c r="H305" i="1"/>
  <c r="G305" i="1"/>
  <c r="F305" i="1"/>
  <c r="M169" i="1"/>
  <c r="C193" i="1"/>
  <c r="I7" i="3"/>
  <c r="G7" i="3"/>
  <c r="M47" i="2"/>
  <c r="B148" i="1"/>
  <c r="L146" i="1"/>
  <c r="I35" i="1"/>
  <c r="G35" i="1"/>
  <c r="F49" i="1"/>
  <c r="H49" i="1"/>
  <c r="S284" i="1"/>
  <c r="Q284" i="1"/>
  <c r="P284" i="1"/>
  <c r="R284" i="1"/>
  <c r="Q313" i="1"/>
  <c r="P313" i="1"/>
  <c r="S313" i="1"/>
  <c r="R313" i="1"/>
  <c r="N177" i="1"/>
  <c r="F147" i="1"/>
  <c r="G82" i="1"/>
  <c r="F82" i="1"/>
  <c r="J82" i="1"/>
  <c r="H82" i="1"/>
  <c r="I82" i="1"/>
  <c r="J234" i="1"/>
  <c r="I234" i="1"/>
  <c r="H234" i="1"/>
  <c r="F234" i="1"/>
  <c r="G234" i="1"/>
  <c r="I267" i="1"/>
  <c r="H267" i="1"/>
  <c r="F267" i="1"/>
  <c r="G267" i="1"/>
  <c r="C163" i="1"/>
  <c r="S36" i="3"/>
  <c r="Q36" i="3"/>
  <c r="G17" i="3"/>
  <c r="J17" i="3"/>
  <c r="I17" i="3"/>
  <c r="H17" i="3"/>
  <c r="F17" i="3"/>
  <c r="G9" i="3"/>
  <c r="H9" i="3"/>
  <c r="F9" i="3"/>
  <c r="J9" i="3"/>
  <c r="I9" i="3"/>
  <c r="T45" i="3"/>
  <c r="S45" i="3"/>
  <c r="R45" i="3"/>
  <c r="Q45" i="3"/>
  <c r="P45" i="3"/>
  <c r="R26" i="3"/>
  <c r="P26" i="3"/>
  <c r="I37" i="3"/>
  <c r="H37" i="3"/>
  <c r="J37" i="3"/>
  <c r="G37" i="3"/>
  <c r="F37" i="3"/>
  <c r="F8" i="3"/>
  <c r="H8" i="3"/>
  <c r="J23" i="3"/>
  <c r="F23" i="3"/>
  <c r="I23" i="3"/>
  <c r="H23" i="3"/>
  <c r="G23" i="3"/>
  <c r="D23" i="2"/>
  <c r="Q9" i="2"/>
  <c r="S9" i="2"/>
  <c r="D145" i="1"/>
  <c r="F80" i="1"/>
  <c r="H80" i="1"/>
  <c r="H51" i="1"/>
  <c r="F51" i="1"/>
  <c r="H43" i="1"/>
  <c r="F43" i="1"/>
  <c r="H35" i="1"/>
  <c r="F35" i="1"/>
  <c r="H23" i="1"/>
  <c r="F23" i="1"/>
  <c r="F13" i="1"/>
  <c r="H13" i="1"/>
  <c r="B165" i="1"/>
  <c r="B68" i="1"/>
  <c r="B162" i="1"/>
  <c r="B163" i="1"/>
  <c r="B191" i="1"/>
  <c r="I126" i="1"/>
  <c r="G126" i="1"/>
  <c r="M179" i="1"/>
  <c r="N137" i="1"/>
  <c r="F50" i="1"/>
  <c r="G50" i="1"/>
  <c r="J50" i="1"/>
  <c r="I50" i="1"/>
  <c r="H50" i="1"/>
  <c r="F42" i="1"/>
  <c r="J42" i="1"/>
  <c r="H42" i="1"/>
  <c r="G42" i="1"/>
  <c r="I42" i="1"/>
  <c r="F34" i="1"/>
  <c r="G34" i="1"/>
  <c r="J34" i="1"/>
  <c r="H34" i="1"/>
  <c r="I34" i="1"/>
  <c r="F12" i="1"/>
  <c r="H12" i="1"/>
  <c r="J12" i="1"/>
  <c r="I12" i="1"/>
  <c r="G12" i="1"/>
  <c r="D168" i="1"/>
  <c r="D143" i="1"/>
  <c r="D181" i="1"/>
  <c r="D174" i="1"/>
  <c r="D193" i="1"/>
  <c r="D194" i="1"/>
  <c r="D195" i="1"/>
  <c r="F179" i="1"/>
  <c r="J114" i="1"/>
  <c r="I114" i="1"/>
  <c r="H114" i="1"/>
  <c r="G114" i="1"/>
  <c r="F114" i="1"/>
  <c r="D141" i="1"/>
  <c r="Q11" i="1"/>
  <c r="P11" i="1"/>
  <c r="S11" i="1"/>
  <c r="T11" i="1"/>
  <c r="R11" i="1"/>
  <c r="M175" i="1"/>
  <c r="L180" i="1"/>
  <c r="T75" i="1"/>
  <c r="P140" i="1"/>
  <c r="S75" i="1"/>
  <c r="R75" i="1"/>
  <c r="Q75" i="1"/>
  <c r="P75" i="1"/>
  <c r="B176" i="1"/>
  <c r="B54" i="1"/>
  <c r="F15" i="1"/>
  <c r="H15" i="1"/>
  <c r="H7" i="1"/>
  <c r="F7" i="1"/>
  <c r="P163" i="1"/>
  <c r="T98" i="1"/>
  <c r="S98" i="1"/>
  <c r="R98" i="1"/>
  <c r="Q98" i="1"/>
  <c r="P98" i="1"/>
  <c r="R60" i="1"/>
  <c r="Q60" i="1"/>
  <c r="P60" i="1"/>
  <c r="S60" i="1"/>
  <c r="T60" i="1"/>
  <c r="P168" i="1"/>
  <c r="R103" i="1"/>
  <c r="Q103" i="1"/>
  <c r="P103" i="1"/>
  <c r="T103" i="1"/>
  <c r="S103" i="1"/>
  <c r="P65" i="1"/>
  <c r="T65" i="1"/>
  <c r="S65" i="1"/>
  <c r="R65" i="1"/>
  <c r="Q65" i="1"/>
  <c r="P173" i="1"/>
  <c r="P108" i="1"/>
  <c r="T108" i="1"/>
  <c r="S108" i="1"/>
  <c r="Q108" i="1"/>
  <c r="R108" i="1"/>
  <c r="P183" i="1"/>
  <c r="S118" i="1"/>
  <c r="R118" i="1"/>
  <c r="Q118" i="1"/>
  <c r="P118" i="1"/>
  <c r="T118" i="1"/>
  <c r="Q128" i="1"/>
  <c r="P128" i="1"/>
  <c r="T128" i="1"/>
  <c r="P193" i="1"/>
  <c r="S128" i="1"/>
  <c r="R128" i="1"/>
  <c r="S279" i="1"/>
  <c r="Q279" i="1"/>
  <c r="P279" i="1"/>
  <c r="R279" i="1"/>
  <c r="Q235" i="1"/>
  <c r="P235" i="1"/>
  <c r="T235" i="1"/>
  <c r="S235" i="1"/>
  <c r="R235" i="1"/>
  <c r="S264" i="1"/>
  <c r="R264" i="1"/>
  <c r="Q264" i="1"/>
  <c r="P264" i="1"/>
  <c r="S296" i="1"/>
  <c r="R296" i="1"/>
  <c r="Q296" i="1"/>
  <c r="P296" i="1"/>
  <c r="S304" i="1"/>
  <c r="R304" i="1"/>
  <c r="Q304" i="1"/>
  <c r="P304" i="1"/>
  <c r="Q315" i="1"/>
  <c r="P315" i="1"/>
  <c r="S315" i="1"/>
  <c r="R315" i="1"/>
  <c r="S272" i="1"/>
  <c r="R272" i="1"/>
  <c r="Q272" i="1"/>
  <c r="P272" i="1"/>
  <c r="L147" i="1"/>
  <c r="L140" i="1"/>
  <c r="L178" i="1"/>
  <c r="L137" i="1"/>
  <c r="L179" i="1"/>
  <c r="N145" i="1"/>
  <c r="N147" i="1"/>
  <c r="N195" i="1"/>
  <c r="N144" i="1"/>
  <c r="N182" i="1"/>
  <c r="R117" i="1"/>
  <c r="P117" i="1"/>
  <c r="H219" i="1"/>
  <c r="G219" i="1"/>
  <c r="F219" i="1"/>
  <c r="I219" i="1"/>
  <c r="F161" i="1"/>
  <c r="G96" i="1"/>
  <c r="F96" i="1"/>
  <c r="J96" i="1"/>
  <c r="H96" i="1"/>
  <c r="I96" i="1"/>
  <c r="J58" i="1"/>
  <c r="E68" i="1"/>
  <c r="I58" i="1"/>
  <c r="H58" i="1"/>
  <c r="F58" i="1"/>
  <c r="G58" i="1"/>
  <c r="J59" i="1"/>
  <c r="F162" i="1"/>
  <c r="J97" i="1"/>
  <c r="I97" i="1"/>
  <c r="H97" i="1"/>
  <c r="G97" i="1"/>
  <c r="F97" i="1"/>
  <c r="F188" i="1"/>
  <c r="J123" i="1"/>
  <c r="E133" i="1"/>
  <c r="I123" i="1"/>
  <c r="H123" i="1"/>
  <c r="G123" i="1"/>
  <c r="F123" i="1"/>
  <c r="J126" i="1"/>
  <c r="H222" i="1"/>
  <c r="G222" i="1"/>
  <c r="F222" i="1"/>
  <c r="I222" i="1"/>
  <c r="H220" i="1"/>
  <c r="G220" i="1"/>
  <c r="F220" i="1"/>
  <c r="I220" i="1"/>
  <c r="J242" i="1"/>
  <c r="I242" i="1"/>
  <c r="H242" i="1"/>
  <c r="F242" i="1"/>
  <c r="G242" i="1"/>
  <c r="I289" i="1"/>
  <c r="G289" i="1"/>
  <c r="F289" i="1"/>
  <c r="H289" i="1"/>
  <c r="F240" i="1"/>
  <c r="J240" i="1"/>
  <c r="I240" i="1"/>
  <c r="H240" i="1"/>
  <c r="G240" i="1"/>
  <c r="H259" i="1"/>
  <c r="G259" i="1"/>
  <c r="J259" i="1"/>
  <c r="I259" i="1"/>
  <c r="F259" i="1"/>
  <c r="I300" i="1"/>
  <c r="H300" i="1"/>
  <c r="G300" i="1"/>
  <c r="F300" i="1"/>
  <c r="F256" i="1"/>
  <c r="J256" i="1"/>
  <c r="H256" i="1"/>
  <c r="G256" i="1"/>
  <c r="I256" i="1"/>
  <c r="G316" i="1"/>
  <c r="F316" i="1"/>
  <c r="I316" i="1"/>
  <c r="H316" i="1"/>
  <c r="I269" i="1"/>
  <c r="H269" i="1"/>
  <c r="G269" i="1"/>
  <c r="F269" i="1"/>
  <c r="M172" i="1"/>
  <c r="M143" i="1"/>
  <c r="M181" i="1"/>
  <c r="M144" i="1"/>
  <c r="M182" i="1"/>
  <c r="C139" i="1"/>
  <c r="C177" i="1"/>
  <c r="C174" i="1"/>
  <c r="C171" i="1"/>
  <c r="S23" i="3"/>
  <c r="Q23" i="3"/>
  <c r="C23" i="2"/>
  <c r="N163" i="1"/>
  <c r="T30" i="1"/>
  <c r="P30" i="1"/>
  <c r="S30" i="1"/>
  <c r="R30" i="1"/>
  <c r="Q30" i="1"/>
  <c r="B144" i="1"/>
  <c r="P154" i="1"/>
  <c r="T89" i="1"/>
  <c r="S89" i="1"/>
  <c r="R89" i="1"/>
  <c r="Q89" i="1"/>
  <c r="P89" i="1"/>
  <c r="S43" i="1"/>
  <c r="Q43" i="1"/>
  <c r="S23" i="1"/>
  <c r="Q23" i="1"/>
  <c r="D169" i="1"/>
  <c r="Q37" i="1"/>
  <c r="R37" i="1"/>
  <c r="P37" i="1"/>
  <c r="S37" i="1"/>
  <c r="T37" i="1"/>
  <c r="F159" i="1"/>
  <c r="E119" i="1"/>
  <c r="J94" i="1"/>
  <c r="I94" i="1"/>
  <c r="H94" i="1"/>
  <c r="G94" i="1"/>
  <c r="F94" i="1"/>
  <c r="S18" i="1"/>
  <c r="R18" i="1"/>
  <c r="Q18" i="1"/>
  <c r="P18" i="1"/>
  <c r="T18" i="1"/>
  <c r="P161" i="1"/>
  <c r="P96" i="1"/>
  <c r="T96" i="1"/>
  <c r="S96" i="1"/>
  <c r="R96" i="1"/>
  <c r="Q96" i="1"/>
  <c r="S281" i="1"/>
  <c r="Q281" i="1"/>
  <c r="P281" i="1"/>
  <c r="R281" i="1"/>
  <c r="S62" i="1"/>
  <c r="Q62" i="1"/>
  <c r="L195" i="1"/>
  <c r="J24" i="1"/>
  <c r="G24" i="1"/>
  <c r="I24" i="1"/>
  <c r="H24" i="1"/>
  <c r="F24" i="1"/>
  <c r="N173" i="1"/>
  <c r="F181" i="1"/>
  <c r="G116" i="1"/>
  <c r="F116" i="1"/>
  <c r="J116" i="1"/>
  <c r="I116" i="1"/>
  <c r="H116" i="1"/>
  <c r="I288" i="1"/>
  <c r="G288" i="1"/>
  <c r="F288" i="1"/>
  <c r="H288" i="1"/>
  <c r="G313" i="1"/>
  <c r="F313" i="1"/>
  <c r="I313" i="1"/>
  <c r="H313" i="1"/>
  <c r="C159" i="1"/>
  <c r="C119" i="1"/>
  <c r="G26" i="3"/>
  <c r="J26" i="3"/>
  <c r="I26" i="3"/>
  <c r="H26" i="3"/>
  <c r="F26" i="3"/>
  <c r="C160" i="1"/>
  <c r="B153" i="1"/>
  <c r="D160" i="1"/>
  <c r="G43" i="1"/>
  <c r="I43" i="1"/>
  <c r="P145" i="1"/>
  <c r="T80" i="1"/>
  <c r="S80" i="1"/>
  <c r="R80" i="1"/>
  <c r="Q80" i="1"/>
  <c r="P80" i="1"/>
  <c r="T125" i="1"/>
  <c r="P190" i="1"/>
  <c r="S125" i="1"/>
  <c r="R125" i="1"/>
  <c r="P125" i="1"/>
  <c r="Q125" i="1"/>
  <c r="T252" i="1"/>
  <c r="S252" i="1"/>
  <c r="Q252" i="1"/>
  <c r="P252" i="1"/>
  <c r="R252" i="1"/>
  <c r="L139" i="1"/>
  <c r="D159" i="1"/>
  <c r="D119" i="1"/>
  <c r="N174" i="1"/>
  <c r="R109" i="1"/>
  <c r="P109" i="1"/>
  <c r="F148" i="1"/>
  <c r="J83" i="1"/>
  <c r="I83" i="1"/>
  <c r="H83" i="1"/>
  <c r="G83" i="1"/>
  <c r="F83" i="1"/>
  <c r="F190" i="1"/>
  <c r="F125" i="1"/>
  <c r="J125" i="1"/>
  <c r="I125" i="1"/>
  <c r="H125" i="1"/>
  <c r="G125" i="1"/>
  <c r="I298" i="1"/>
  <c r="H298" i="1"/>
  <c r="G298" i="1"/>
  <c r="F298" i="1"/>
  <c r="M174" i="1"/>
  <c r="J14" i="3"/>
  <c r="G14" i="3"/>
  <c r="F14" i="3"/>
  <c r="I14" i="3"/>
  <c r="H14" i="3"/>
  <c r="P44" i="3"/>
  <c r="T44" i="3"/>
  <c r="S44" i="3"/>
  <c r="Q44" i="3"/>
  <c r="R44" i="3"/>
  <c r="G50" i="3"/>
  <c r="I50" i="3"/>
  <c r="T42" i="3"/>
  <c r="S42" i="3"/>
  <c r="R42" i="3"/>
  <c r="Q42" i="3"/>
  <c r="P42" i="3"/>
  <c r="T41" i="3"/>
  <c r="S41" i="3"/>
  <c r="R41" i="3"/>
  <c r="Q41" i="3"/>
  <c r="P41" i="3"/>
  <c r="G31" i="3"/>
  <c r="F31" i="3"/>
  <c r="J31" i="3"/>
  <c r="I31" i="3"/>
  <c r="H31" i="3"/>
  <c r="R23" i="3"/>
  <c r="P23" i="3"/>
  <c r="I18" i="3"/>
  <c r="G18" i="3"/>
  <c r="I24" i="3"/>
  <c r="H24" i="3"/>
  <c r="J24" i="3"/>
  <c r="G24" i="3"/>
  <c r="F24" i="3"/>
  <c r="K9" i="2"/>
  <c r="J9" i="2"/>
  <c r="I9" i="2"/>
  <c r="H9" i="2"/>
  <c r="G9" i="2"/>
  <c r="H8" i="2"/>
  <c r="G8" i="2"/>
  <c r="K8" i="2"/>
  <c r="J8" i="2"/>
  <c r="I8" i="2"/>
  <c r="I7" i="2"/>
  <c r="G7" i="2"/>
  <c r="N179" i="1"/>
  <c r="M141" i="1"/>
  <c r="T50" i="1"/>
  <c r="P50" i="1"/>
  <c r="S50" i="1"/>
  <c r="R50" i="1"/>
  <c r="Q50" i="1"/>
  <c r="T42" i="1"/>
  <c r="P42" i="1"/>
  <c r="S42" i="1"/>
  <c r="Q42" i="1"/>
  <c r="R42" i="1"/>
  <c r="T34" i="1"/>
  <c r="S34" i="1"/>
  <c r="Q34" i="1"/>
  <c r="P34" i="1"/>
  <c r="R34" i="1"/>
  <c r="T12" i="1"/>
  <c r="P12" i="1"/>
  <c r="S12" i="1"/>
  <c r="R12" i="1"/>
  <c r="Q12" i="1"/>
  <c r="B169" i="1"/>
  <c r="B166" i="1"/>
  <c r="I59" i="1"/>
  <c r="G59" i="1"/>
  <c r="B167" i="1"/>
  <c r="B195" i="1"/>
  <c r="B188" i="1"/>
  <c r="B133" i="1"/>
  <c r="B198" i="1" s="1"/>
  <c r="P170" i="1"/>
  <c r="T105" i="1"/>
  <c r="S105" i="1"/>
  <c r="R105" i="1"/>
  <c r="Q105" i="1"/>
  <c r="P105" i="1"/>
  <c r="S47" i="1"/>
  <c r="Q47" i="1"/>
  <c r="S39" i="1"/>
  <c r="Q39" i="1"/>
  <c r="Q31" i="1"/>
  <c r="S31" i="1"/>
  <c r="S17" i="1"/>
  <c r="Q17" i="1"/>
  <c r="S9" i="1"/>
  <c r="Q9" i="1"/>
  <c r="D172" i="1"/>
  <c r="D147" i="1"/>
  <c r="D188" i="1"/>
  <c r="D133" i="1"/>
  <c r="D140" i="1"/>
  <c r="D178" i="1"/>
  <c r="D197" i="1"/>
  <c r="C138" i="1"/>
  <c r="N175" i="1"/>
  <c r="M137" i="1"/>
  <c r="Q49" i="1"/>
  <c r="P49" i="1"/>
  <c r="R49" i="1"/>
  <c r="T49" i="1"/>
  <c r="S49" i="1"/>
  <c r="Q41" i="1"/>
  <c r="P41" i="1"/>
  <c r="S41" i="1"/>
  <c r="R41" i="1"/>
  <c r="T41" i="1"/>
  <c r="Q33" i="1"/>
  <c r="P33" i="1"/>
  <c r="R33" i="1"/>
  <c r="S33" i="1"/>
  <c r="T33" i="1"/>
  <c r="I17" i="1"/>
  <c r="G17" i="1"/>
  <c r="I9" i="1"/>
  <c r="G9" i="1"/>
  <c r="D163" i="1"/>
  <c r="F175" i="1"/>
  <c r="J110" i="1"/>
  <c r="I110" i="1"/>
  <c r="H110" i="1"/>
  <c r="G110" i="1"/>
  <c r="F110" i="1"/>
  <c r="D137" i="1"/>
  <c r="F72" i="1"/>
  <c r="H72" i="1"/>
  <c r="M167" i="1"/>
  <c r="M54" i="1"/>
  <c r="S14" i="1"/>
  <c r="P14" i="1"/>
  <c r="R14" i="1"/>
  <c r="Q14" i="1"/>
  <c r="T14" i="1"/>
  <c r="T59" i="1"/>
  <c r="S59" i="1"/>
  <c r="R59" i="1"/>
  <c r="Q59" i="1"/>
  <c r="P59" i="1"/>
  <c r="P167" i="1"/>
  <c r="T102" i="1"/>
  <c r="S102" i="1"/>
  <c r="R102" i="1"/>
  <c r="Q102" i="1"/>
  <c r="P102" i="1"/>
  <c r="R64" i="1"/>
  <c r="Q64" i="1"/>
  <c r="P64" i="1"/>
  <c r="T64" i="1"/>
  <c r="S64" i="1"/>
  <c r="P172" i="1"/>
  <c r="R107" i="1"/>
  <c r="Q107" i="1"/>
  <c r="P107" i="1"/>
  <c r="S107" i="1"/>
  <c r="T107" i="1"/>
  <c r="P139" i="1"/>
  <c r="P74" i="1"/>
  <c r="T74" i="1"/>
  <c r="S74" i="1"/>
  <c r="Q74" i="1"/>
  <c r="R74" i="1"/>
  <c r="P177" i="1"/>
  <c r="P112" i="1"/>
  <c r="T112" i="1"/>
  <c r="S112" i="1"/>
  <c r="R112" i="1"/>
  <c r="Q112" i="1"/>
  <c r="O133" i="1"/>
  <c r="S123" i="1"/>
  <c r="R123" i="1"/>
  <c r="Q123" i="1"/>
  <c r="P188" i="1"/>
  <c r="P123" i="1"/>
  <c r="T123" i="1"/>
  <c r="Q132" i="1"/>
  <c r="P197" i="1"/>
  <c r="P132" i="1"/>
  <c r="T132" i="1"/>
  <c r="R132" i="1"/>
  <c r="S132" i="1"/>
  <c r="S283" i="1"/>
  <c r="Q283" i="1"/>
  <c r="P283" i="1"/>
  <c r="R283" i="1"/>
  <c r="Q239" i="1"/>
  <c r="P239" i="1"/>
  <c r="T239" i="1"/>
  <c r="S239" i="1"/>
  <c r="R239" i="1"/>
  <c r="S236" i="1"/>
  <c r="R236" i="1"/>
  <c r="T236" i="1"/>
  <c r="Q236" i="1"/>
  <c r="P236" i="1"/>
  <c r="S297" i="1"/>
  <c r="R297" i="1"/>
  <c r="Q297" i="1"/>
  <c r="P297" i="1"/>
  <c r="S305" i="1"/>
  <c r="R305" i="1"/>
  <c r="Q305" i="1"/>
  <c r="P305" i="1"/>
  <c r="Q316" i="1"/>
  <c r="P316" i="1"/>
  <c r="R316" i="1"/>
  <c r="S316" i="1"/>
  <c r="S265" i="1"/>
  <c r="R265" i="1"/>
  <c r="P265" i="1"/>
  <c r="Q265" i="1"/>
  <c r="S273" i="1"/>
  <c r="R273" i="1"/>
  <c r="P273" i="1"/>
  <c r="Q273" i="1"/>
  <c r="L153" i="1"/>
  <c r="L183" i="1"/>
  <c r="L144" i="1"/>
  <c r="L182" i="1"/>
  <c r="Q117" i="1"/>
  <c r="S117" i="1"/>
  <c r="L141" i="1"/>
  <c r="L192" i="1"/>
  <c r="P178" i="1"/>
  <c r="T113" i="1"/>
  <c r="S113" i="1"/>
  <c r="R113" i="1"/>
  <c r="Q113" i="1"/>
  <c r="P113" i="1"/>
  <c r="C142" i="1"/>
  <c r="J48" i="1"/>
  <c r="I48" i="1"/>
  <c r="H48" i="1"/>
  <c r="G48" i="1"/>
  <c r="F48" i="1"/>
  <c r="J40" i="1"/>
  <c r="G40" i="1"/>
  <c r="I40" i="1"/>
  <c r="H40" i="1"/>
  <c r="F40" i="1"/>
  <c r="J32" i="1"/>
  <c r="I32" i="1"/>
  <c r="H32" i="1"/>
  <c r="G32" i="1"/>
  <c r="F32" i="1"/>
  <c r="N160" i="1"/>
  <c r="N153" i="1"/>
  <c r="N148" i="1"/>
  <c r="N183" i="1"/>
  <c r="N189" i="1"/>
  <c r="N190" i="1"/>
  <c r="F160" i="1"/>
  <c r="I95" i="1"/>
  <c r="H95" i="1"/>
  <c r="G95" i="1"/>
  <c r="F95" i="1"/>
  <c r="J95" i="1"/>
  <c r="F165" i="1"/>
  <c r="G100" i="1"/>
  <c r="F100" i="1"/>
  <c r="J100" i="1"/>
  <c r="I100" i="1"/>
  <c r="H100" i="1"/>
  <c r="J62" i="1"/>
  <c r="I62" i="1"/>
  <c r="H62" i="1"/>
  <c r="G62" i="1"/>
  <c r="F62" i="1"/>
  <c r="J101" i="1"/>
  <c r="I101" i="1"/>
  <c r="H101" i="1"/>
  <c r="G101" i="1"/>
  <c r="F166" i="1"/>
  <c r="F101" i="1"/>
  <c r="F192" i="1"/>
  <c r="J127" i="1"/>
  <c r="I127" i="1"/>
  <c r="H127" i="1"/>
  <c r="G127" i="1"/>
  <c r="F127" i="1"/>
  <c r="H226" i="1"/>
  <c r="G226" i="1"/>
  <c r="F226" i="1"/>
  <c r="I226" i="1"/>
  <c r="H221" i="1"/>
  <c r="G221" i="1"/>
  <c r="F221" i="1"/>
  <c r="I221" i="1"/>
  <c r="H224" i="1"/>
  <c r="G224" i="1"/>
  <c r="F224" i="1"/>
  <c r="I224" i="1"/>
  <c r="I253" i="1"/>
  <c r="H253" i="1"/>
  <c r="J253" i="1"/>
  <c r="F253" i="1"/>
  <c r="G253" i="1"/>
  <c r="F244" i="1"/>
  <c r="J244" i="1"/>
  <c r="I244" i="1"/>
  <c r="G244" i="1"/>
  <c r="H244" i="1"/>
  <c r="I301" i="1"/>
  <c r="H301" i="1"/>
  <c r="G301" i="1"/>
  <c r="F301" i="1"/>
  <c r="G317" i="1"/>
  <c r="F317" i="1"/>
  <c r="I317" i="1"/>
  <c r="H317" i="1"/>
  <c r="I270" i="1"/>
  <c r="H270" i="1"/>
  <c r="G270" i="1"/>
  <c r="F270" i="1"/>
  <c r="M138" i="1"/>
  <c r="M176" i="1"/>
  <c r="M147" i="1"/>
  <c r="M183" i="1"/>
  <c r="M148" i="1"/>
  <c r="M133" i="1"/>
  <c r="M188" i="1"/>
  <c r="M190" i="1"/>
  <c r="C143" i="1"/>
  <c r="C181" i="1"/>
  <c r="C140" i="1"/>
  <c r="C178" i="1"/>
  <c r="C175" i="1"/>
  <c r="Q10" i="3"/>
  <c r="S10" i="3"/>
  <c r="H12" i="3"/>
  <c r="T16" i="1"/>
  <c r="S16" i="1"/>
  <c r="R16" i="1"/>
  <c r="Q16" i="1"/>
  <c r="P16" i="1"/>
  <c r="Q51" i="1"/>
  <c r="S51" i="1"/>
  <c r="G13" i="1"/>
  <c r="I13" i="1"/>
  <c r="P52" i="1"/>
  <c r="T52" i="1"/>
  <c r="S52" i="1"/>
  <c r="R52" i="1"/>
  <c r="Q52" i="1"/>
  <c r="P182" i="1"/>
  <c r="L167" i="1"/>
  <c r="J36" i="1"/>
  <c r="G36" i="1"/>
  <c r="I36" i="1"/>
  <c r="H36" i="1"/>
  <c r="F36" i="1"/>
  <c r="J117" i="1"/>
  <c r="I117" i="1"/>
  <c r="H117" i="1"/>
  <c r="F182" i="1"/>
  <c r="G117" i="1"/>
  <c r="F117" i="1"/>
  <c r="I287" i="1"/>
  <c r="G287" i="1"/>
  <c r="F287" i="1"/>
  <c r="H287" i="1"/>
  <c r="M160" i="1"/>
  <c r="C68" i="1"/>
  <c r="G45" i="3"/>
  <c r="I45" i="3"/>
  <c r="Q24" i="3"/>
  <c r="S24" i="3"/>
  <c r="M23" i="2"/>
  <c r="B145" i="1"/>
  <c r="G80" i="1"/>
  <c r="I80" i="1"/>
  <c r="M119" i="1"/>
  <c r="M159" i="1"/>
  <c r="D173" i="1"/>
  <c r="H33" i="1"/>
  <c r="F33" i="1"/>
  <c r="P165" i="1"/>
  <c r="P100" i="1"/>
  <c r="T100" i="1"/>
  <c r="S100" i="1"/>
  <c r="Q100" i="1"/>
  <c r="R100" i="1"/>
  <c r="S294" i="1"/>
  <c r="R294" i="1"/>
  <c r="Q294" i="1"/>
  <c r="P294" i="1"/>
  <c r="L177" i="1"/>
  <c r="R49" i="3"/>
  <c r="P49" i="3"/>
  <c r="G35" i="3"/>
  <c r="J35" i="3"/>
  <c r="I35" i="3"/>
  <c r="H35" i="3"/>
  <c r="F35" i="3"/>
  <c r="P17" i="3"/>
  <c r="R17" i="3"/>
  <c r="Q17" i="3"/>
  <c r="T17" i="3"/>
  <c r="S17" i="3"/>
  <c r="P31" i="3"/>
  <c r="S31" i="3"/>
  <c r="R31" i="3"/>
  <c r="Q31" i="3"/>
  <c r="T31" i="3"/>
  <c r="H16" i="3"/>
  <c r="F16" i="3"/>
  <c r="T33" i="3"/>
  <c r="R33" i="3"/>
  <c r="Q33" i="3"/>
  <c r="S33" i="3"/>
  <c r="P33" i="3"/>
  <c r="I25" i="3"/>
  <c r="G25" i="3"/>
  <c r="F25" i="3"/>
  <c r="H25" i="3"/>
  <c r="J25" i="3"/>
  <c r="C176" i="1"/>
  <c r="B138" i="1"/>
  <c r="B173" i="1"/>
  <c r="B170" i="1"/>
  <c r="B171" i="1"/>
  <c r="I106" i="1"/>
  <c r="G106" i="1"/>
  <c r="B190" i="1"/>
  <c r="B192" i="1"/>
  <c r="D167" i="1"/>
  <c r="D138" i="1"/>
  <c r="D176" i="1"/>
  <c r="D153" i="1"/>
  <c r="D144" i="1"/>
  <c r="D182" i="1"/>
  <c r="C172" i="1"/>
  <c r="J67" i="1"/>
  <c r="I67" i="1"/>
  <c r="H67" i="1"/>
  <c r="G67" i="1"/>
  <c r="F67" i="1"/>
  <c r="I47" i="1"/>
  <c r="G47" i="1"/>
  <c r="I39" i="1"/>
  <c r="G39" i="1"/>
  <c r="G31" i="1"/>
  <c r="I31" i="1"/>
  <c r="C146" i="1"/>
  <c r="L138" i="1"/>
  <c r="N171" i="1"/>
  <c r="J63" i="1"/>
  <c r="I63" i="1"/>
  <c r="H63" i="1"/>
  <c r="G63" i="1"/>
  <c r="F63" i="1"/>
  <c r="F45" i="1"/>
  <c r="H45" i="1"/>
  <c r="H37" i="1"/>
  <c r="F37" i="1"/>
  <c r="D54" i="1"/>
  <c r="H29" i="1"/>
  <c r="F29" i="1"/>
  <c r="B142" i="1"/>
  <c r="T63" i="1"/>
  <c r="S63" i="1"/>
  <c r="R63" i="1"/>
  <c r="Q63" i="1"/>
  <c r="P63" i="1"/>
  <c r="P171" i="1"/>
  <c r="T106" i="1"/>
  <c r="S106" i="1"/>
  <c r="R106" i="1"/>
  <c r="Q106" i="1"/>
  <c r="P106" i="1"/>
  <c r="R73" i="1"/>
  <c r="P138" i="1"/>
  <c r="Q73" i="1"/>
  <c r="P73" i="1"/>
  <c r="T73" i="1"/>
  <c r="S73" i="1"/>
  <c r="P176" i="1"/>
  <c r="R111" i="1"/>
  <c r="Q111" i="1"/>
  <c r="P111" i="1"/>
  <c r="T111" i="1"/>
  <c r="S111" i="1"/>
  <c r="P143" i="1"/>
  <c r="P78" i="1"/>
  <c r="T78" i="1"/>
  <c r="S78" i="1"/>
  <c r="Q78" i="1"/>
  <c r="R78" i="1"/>
  <c r="P181" i="1"/>
  <c r="P116" i="1"/>
  <c r="T116" i="1"/>
  <c r="S116" i="1"/>
  <c r="Q116" i="1"/>
  <c r="R116" i="1"/>
  <c r="S127" i="1"/>
  <c r="R127" i="1"/>
  <c r="Q127" i="1"/>
  <c r="P127" i="1"/>
  <c r="P192" i="1"/>
  <c r="T127" i="1"/>
  <c r="S282" i="1"/>
  <c r="Q282" i="1"/>
  <c r="P282" i="1"/>
  <c r="R282" i="1"/>
  <c r="S287" i="1"/>
  <c r="Q287" i="1"/>
  <c r="P287" i="1"/>
  <c r="R287" i="1"/>
  <c r="Q243" i="1"/>
  <c r="P243" i="1"/>
  <c r="T243" i="1"/>
  <c r="S243" i="1"/>
  <c r="R243" i="1"/>
  <c r="S240" i="1"/>
  <c r="R240" i="1"/>
  <c r="P240" i="1"/>
  <c r="T240" i="1"/>
  <c r="Q240" i="1"/>
  <c r="S250" i="1"/>
  <c r="R250" i="1"/>
  <c r="P250" i="1"/>
  <c r="T250" i="1"/>
  <c r="Q250" i="1"/>
  <c r="S298" i="1"/>
  <c r="R298" i="1"/>
  <c r="Q298" i="1"/>
  <c r="P298" i="1"/>
  <c r="Q317" i="1"/>
  <c r="P317" i="1"/>
  <c r="S317" i="1"/>
  <c r="R317" i="1"/>
  <c r="S266" i="1"/>
  <c r="R266" i="1"/>
  <c r="Q266" i="1"/>
  <c r="P266" i="1"/>
  <c r="S274" i="1"/>
  <c r="R274" i="1"/>
  <c r="Q274" i="1"/>
  <c r="P274" i="1"/>
  <c r="L161" i="1"/>
  <c r="L148" i="1"/>
  <c r="L133" i="1"/>
  <c r="L188" i="1"/>
  <c r="L145" i="1"/>
  <c r="L189" i="1"/>
  <c r="D175" i="1"/>
  <c r="L54" i="1"/>
  <c r="N164" i="1"/>
  <c r="N161" i="1"/>
  <c r="N154" i="1"/>
  <c r="N133" i="1"/>
  <c r="N188" i="1"/>
  <c r="N193" i="1"/>
  <c r="N194" i="1"/>
  <c r="H223" i="1"/>
  <c r="G223" i="1"/>
  <c r="F223" i="1"/>
  <c r="I223" i="1"/>
  <c r="I99" i="1"/>
  <c r="H99" i="1"/>
  <c r="G99" i="1"/>
  <c r="F99" i="1"/>
  <c r="F164" i="1"/>
  <c r="J99" i="1"/>
  <c r="G61" i="1"/>
  <c r="F61" i="1"/>
  <c r="J61" i="1"/>
  <c r="I61" i="1"/>
  <c r="H61" i="1"/>
  <c r="F191" i="1"/>
  <c r="F169" i="1"/>
  <c r="G104" i="1"/>
  <c r="F104" i="1"/>
  <c r="J104" i="1"/>
  <c r="H104" i="1"/>
  <c r="I104" i="1"/>
  <c r="J66" i="1"/>
  <c r="I66" i="1"/>
  <c r="H66" i="1"/>
  <c r="F66" i="1"/>
  <c r="G66" i="1"/>
  <c r="F170" i="1"/>
  <c r="J105" i="1"/>
  <c r="I105" i="1"/>
  <c r="H105" i="1"/>
  <c r="F105" i="1"/>
  <c r="G105" i="1"/>
  <c r="F196" i="1"/>
  <c r="J131" i="1"/>
  <c r="I131" i="1"/>
  <c r="H131" i="1"/>
  <c r="G131" i="1"/>
  <c r="F131" i="1"/>
  <c r="H225" i="1"/>
  <c r="G225" i="1"/>
  <c r="F225" i="1"/>
  <c r="I225" i="1"/>
  <c r="H228" i="1"/>
  <c r="G228" i="1"/>
  <c r="F228" i="1"/>
  <c r="I228" i="1"/>
  <c r="I249" i="1"/>
  <c r="H249" i="1"/>
  <c r="G249" i="1"/>
  <c r="F249" i="1"/>
  <c r="J249" i="1"/>
  <c r="I257" i="1"/>
  <c r="H257" i="1"/>
  <c r="F257" i="1"/>
  <c r="G257" i="1"/>
  <c r="J257" i="1"/>
  <c r="I294" i="1"/>
  <c r="H294" i="1"/>
  <c r="G294" i="1"/>
  <c r="F294" i="1"/>
  <c r="I302" i="1"/>
  <c r="H302" i="1"/>
  <c r="G302" i="1"/>
  <c r="F302" i="1"/>
  <c r="G310" i="1"/>
  <c r="F310" i="1"/>
  <c r="H310" i="1"/>
  <c r="I310" i="1"/>
  <c r="G318" i="1"/>
  <c r="F318" i="1"/>
  <c r="I318" i="1"/>
  <c r="H318" i="1"/>
  <c r="I271" i="1"/>
  <c r="H271" i="1"/>
  <c r="G271" i="1"/>
  <c r="F271" i="1"/>
  <c r="M192" i="1"/>
  <c r="M142" i="1"/>
  <c r="M180" i="1"/>
  <c r="M153" i="1"/>
  <c r="M154" i="1"/>
  <c r="M194" i="1"/>
  <c r="M191" i="1"/>
  <c r="C147" i="1"/>
  <c r="C188" i="1"/>
  <c r="C133" i="1"/>
  <c r="C198" i="1" s="1"/>
  <c r="C144" i="1"/>
  <c r="C182" i="1"/>
  <c r="C137" i="1"/>
  <c r="C179" i="1"/>
  <c r="T32" i="3"/>
  <c r="S32" i="3"/>
  <c r="R32" i="3"/>
  <c r="Q32" i="3"/>
  <c r="P32" i="3"/>
  <c r="R16" i="3"/>
  <c r="P16" i="3"/>
  <c r="T16" i="3"/>
  <c r="S16" i="3"/>
  <c r="Q16" i="3"/>
  <c r="T46" i="1"/>
  <c r="S46" i="1"/>
  <c r="R46" i="1"/>
  <c r="Q46" i="1"/>
  <c r="P46" i="1"/>
  <c r="B193" i="1"/>
  <c r="Q35" i="1"/>
  <c r="S35" i="1"/>
  <c r="D68" i="1"/>
  <c r="T53" i="1"/>
  <c r="R53" i="1"/>
  <c r="Q53" i="1"/>
  <c r="S53" i="1"/>
  <c r="P53" i="1"/>
  <c r="S10" i="1"/>
  <c r="R10" i="1"/>
  <c r="Q10" i="1"/>
  <c r="P10" i="1"/>
  <c r="T10" i="1"/>
  <c r="T237" i="1"/>
  <c r="S237" i="1"/>
  <c r="Q237" i="1"/>
  <c r="P237" i="1"/>
  <c r="R237" i="1"/>
  <c r="S301" i="1"/>
  <c r="R301" i="1"/>
  <c r="Q301" i="1"/>
  <c r="P301" i="1"/>
  <c r="N176" i="1"/>
  <c r="F143" i="1"/>
  <c r="G78" i="1"/>
  <c r="F78" i="1"/>
  <c r="J78" i="1"/>
  <c r="H78" i="1"/>
  <c r="I78" i="1"/>
  <c r="I286" i="1"/>
  <c r="G286" i="1"/>
  <c r="F286" i="1"/>
  <c r="H286" i="1"/>
  <c r="I297" i="1"/>
  <c r="H297" i="1"/>
  <c r="G297" i="1"/>
  <c r="F297" i="1"/>
  <c r="M145" i="1"/>
  <c r="M170" i="1"/>
  <c r="C165" i="1"/>
  <c r="R24" i="3"/>
  <c r="P24" i="3"/>
  <c r="S26" i="3"/>
  <c r="Q26" i="3"/>
  <c r="T11" i="3"/>
  <c r="R11" i="3"/>
  <c r="Q11" i="3"/>
  <c r="S11" i="3"/>
  <c r="P11" i="3"/>
  <c r="H227" i="1"/>
  <c r="G227" i="1"/>
  <c r="F227" i="1"/>
  <c r="I227" i="1"/>
  <c r="G23" i="1"/>
  <c r="I23" i="1"/>
  <c r="S285" i="1"/>
  <c r="Q285" i="1"/>
  <c r="P285" i="1"/>
  <c r="R285" i="1"/>
  <c r="C164" i="1"/>
  <c r="L171" i="1"/>
  <c r="N142" i="1"/>
  <c r="F142" i="1"/>
  <c r="I77" i="1"/>
  <c r="H77" i="1"/>
  <c r="G77" i="1"/>
  <c r="F77" i="1"/>
  <c r="J77" i="1"/>
  <c r="J258" i="1"/>
  <c r="I258" i="1"/>
  <c r="G258" i="1"/>
  <c r="F258" i="1"/>
  <c r="H258" i="1"/>
  <c r="M164" i="1"/>
  <c r="C166" i="1"/>
  <c r="G49" i="3"/>
  <c r="F49" i="3"/>
  <c r="J49" i="3"/>
  <c r="I49" i="3"/>
  <c r="H49" i="3"/>
  <c r="J50" i="3"/>
  <c r="P13" i="3"/>
  <c r="R13" i="3"/>
  <c r="J32" i="3"/>
  <c r="I32" i="3"/>
  <c r="H32" i="3"/>
  <c r="G32" i="3"/>
  <c r="F32" i="3"/>
  <c r="T15" i="3"/>
  <c r="R15" i="3"/>
  <c r="Q15" i="3"/>
  <c r="S15" i="3"/>
  <c r="P15" i="3"/>
  <c r="I43" i="3"/>
  <c r="G43" i="3"/>
  <c r="I12" i="3"/>
  <c r="G12" i="3"/>
  <c r="I30" i="3"/>
  <c r="G30" i="3"/>
  <c r="F30" i="3"/>
  <c r="J30" i="3"/>
  <c r="H30" i="3"/>
  <c r="J33" i="3"/>
  <c r="H18" i="3"/>
  <c r="F18" i="3"/>
  <c r="R8" i="3"/>
  <c r="P8" i="3"/>
  <c r="T8" i="3"/>
  <c r="S8" i="3"/>
  <c r="Q8" i="3"/>
  <c r="Q8" i="2"/>
  <c r="U8" i="2"/>
  <c r="T8" i="2"/>
  <c r="R8" i="2"/>
  <c r="S8" i="2"/>
  <c r="C47" i="2"/>
  <c r="L172" i="1"/>
  <c r="B139" i="1"/>
  <c r="B177" i="1"/>
  <c r="B174" i="1"/>
  <c r="B175" i="1"/>
  <c r="B194" i="1"/>
  <c r="B196" i="1"/>
  <c r="M163" i="1"/>
  <c r="T58" i="1"/>
  <c r="O68" i="1"/>
  <c r="S58" i="1"/>
  <c r="R58" i="1"/>
  <c r="Q58" i="1"/>
  <c r="P58" i="1"/>
  <c r="T62" i="1"/>
  <c r="N54" i="1"/>
  <c r="D142" i="1"/>
  <c r="D180" i="1"/>
  <c r="D161" i="1"/>
  <c r="D148" i="1"/>
  <c r="D192" i="1"/>
  <c r="L168" i="1"/>
  <c r="L142" i="1"/>
  <c r="C168" i="1"/>
  <c r="S44" i="1"/>
  <c r="P44" i="1"/>
  <c r="R44" i="1"/>
  <c r="Q44" i="1"/>
  <c r="T44" i="1"/>
  <c r="P174" i="1"/>
  <c r="S36" i="1"/>
  <c r="P36" i="1"/>
  <c r="R36" i="1"/>
  <c r="Q36" i="1"/>
  <c r="T36" i="1"/>
  <c r="P166" i="1"/>
  <c r="S24" i="1"/>
  <c r="R24" i="1"/>
  <c r="Q24" i="1"/>
  <c r="P24" i="1"/>
  <c r="T24" i="1"/>
  <c r="T67" i="1"/>
  <c r="S67" i="1"/>
  <c r="R67" i="1"/>
  <c r="Q67" i="1"/>
  <c r="P67" i="1"/>
  <c r="P175" i="1"/>
  <c r="T110" i="1"/>
  <c r="S110" i="1"/>
  <c r="R110" i="1"/>
  <c r="Q110" i="1"/>
  <c r="P110" i="1"/>
  <c r="R77" i="1"/>
  <c r="Q77" i="1"/>
  <c r="P77" i="1"/>
  <c r="P142" i="1"/>
  <c r="T77" i="1"/>
  <c r="S77" i="1"/>
  <c r="P180" i="1"/>
  <c r="R115" i="1"/>
  <c r="Q115" i="1"/>
  <c r="P115" i="1"/>
  <c r="T115" i="1"/>
  <c r="S115" i="1"/>
  <c r="P147" i="1"/>
  <c r="P82" i="1"/>
  <c r="T82" i="1"/>
  <c r="S82" i="1"/>
  <c r="R82" i="1"/>
  <c r="Q82" i="1"/>
  <c r="P195" i="1"/>
  <c r="T130" i="1"/>
  <c r="S130" i="1"/>
  <c r="R130" i="1"/>
  <c r="Q130" i="1"/>
  <c r="P130" i="1"/>
  <c r="S131" i="1"/>
  <c r="R131" i="1"/>
  <c r="Q131" i="1"/>
  <c r="P131" i="1"/>
  <c r="P196" i="1"/>
  <c r="T131" i="1"/>
  <c r="S234" i="1"/>
  <c r="R234" i="1"/>
  <c r="Q234" i="1"/>
  <c r="P234" i="1"/>
  <c r="T234" i="1"/>
  <c r="Q251" i="1"/>
  <c r="P251" i="1"/>
  <c r="S251" i="1"/>
  <c r="R251" i="1"/>
  <c r="T251" i="1"/>
  <c r="S244" i="1"/>
  <c r="R244" i="1"/>
  <c r="T244" i="1"/>
  <c r="Q244" i="1"/>
  <c r="P244" i="1"/>
  <c r="S254" i="1"/>
  <c r="R254" i="1"/>
  <c r="P254" i="1"/>
  <c r="T254" i="1"/>
  <c r="Q254" i="1"/>
  <c r="S299" i="1"/>
  <c r="R299" i="1"/>
  <c r="Q299" i="1"/>
  <c r="P299" i="1"/>
  <c r="Q310" i="1"/>
  <c r="P310" i="1"/>
  <c r="R310" i="1"/>
  <c r="S310" i="1"/>
  <c r="Q318" i="1"/>
  <c r="P318" i="1"/>
  <c r="R318" i="1"/>
  <c r="S318" i="1"/>
  <c r="S267" i="1"/>
  <c r="R267" i="1"/>
  <c r="P267" i="1"/>
  <c r="Q267" i="1"/>
  <c r="L165" i="1"/>
  <c r="L154" i="1"/>
  <c r="L159" i="1"/>
  <c r="L119" i="1"/>
  <c r="L193" i="1"/>
  <c r="M171" i="1"/>
  <c r="T66" i="1"/>
  <c r="S66" i="1"/>
  <c r="R66" i="1"/>
  <c r="Q66" i="1"/>
  <c r="P66" i="1"/>
  <c r="C54" i="1"/>
  <c r="J14" i="1"/>
  <c r="G14" i="1"/>
  <c r="I14" i="1"/>
  <c r="H14" i="1"/>
  <c r="F14" i="1"/>
  <c r="N168" i="1"/>
  <c r="N165" i="1"/>
  <c r="N68" i="1"/>
  <c r="N162" i="1"/>
  <c r="N192" i="1"/>
  <c r="N197" i="1"/>
  <c r="I60" i="1"/>
  <c r="H60" i="1"/>
  <c r="G60" i="1"/>
  <c r="F60" i="1"/>
  <c r="J60" i="1"/>
  <c r="F168" i="1"/>
  <c r="I103" i="1"/>
  <c r="H103" i="1"/>
  <c r="G103" i="1"/>
  <c r="F103" i="1"/>
  <c r="J103" i="1"/>
  <c r="G65" i="1"/>
  <c r="F65" i="1"/>
  <c r="J65" i="1"/>
  <c r="H65" i="1"/>
  <c r="I65" i="1"/>
  <c r="F173" i="1"/>
  <c r="G108" i="1"/>
  <c r="F108" i="1"/>
  <c r="J108" i="1"/>
  <c r="I108" i="1"/>
  <c r="H108" i="1"/>
  <c r="J109" i="1"/>
  <c r="I109" i="1"/>
  <c r="H109" i="1"/>
  <c r="G109" i="1"/>
  <c r="F174" i="1"/>
  <c r="F109" i="1"/>
  <c r="F189" i="1"/>
  <c r="H124" i="1"/>
  <c r="G124" i="1"/>
  <c r="F124" i="1"/>
  <c r="J124" i="1"/>
  <c r="I124" i="1"/>
  <c r="H239" i="1"/>
  <c r="G239" i="1"/>
  <c r="F239" i="1"/>
  <c r="J239" i="1"/>
  <c r="I239" i="1"/>
  <c r="J237" i="1"/>
  <c r="H237" i="1"/>
  <c r="G237" i="1"/>
  <c r="I237" i="1"/>
  <c r="F237" i="1"/>
  <c r="I263" i="1"/>
  <c r="H263" i="1"/>
  <c r="G263" i="1"/>
  <c r="F263" i="1"/>
  <c r="I280" i="1"/>
  <c r="G280" i="1"/>
  <c r="F280" i="1"/>
  <c r="H280" i="1"/>
  <c r="I279" i="1"/>
  <c r="G279" i="1"/>
  <c r="F279" i="1"/>
  <c r="H279" i="1"/>
  <c r="I295" i="1"/>
  <c r="H295" i="1"/>
  <c r="G295" i="1"/>
  <c r="F295" i="1"/>
  <c r="I303" i="1"/>
  <c r="H303" i="1"/>
  <c r="G303" i="1"/>
  <c r="F303" i="1"/>
  <c r="G311" i="1"/>
  <c r="F311" i="1"/>
  <c r="I311" i="1"/>
  <c r="H311" i="1"/>
  <c r="G319" i="1"/>
  <c r="F319" i="1"/>
  <c r="I319" i="1"/>
  <c r="H319" i="1"/>
  <c r="I272" i="1"/>
  <c r="H272" i="1"/>
  <c r="G272" i="1"/>
  <c r="F272" i="1"/>
  <c r="C180" i="1"/>
  <c r="M146" i="1"/>
  <c r="M196" i="1"/>
  <c r="M161" i="1"/>
  <c r="M68" i="1"/>
  <c r="M162" i="1"/>
  <c r="M189" i="1"/>
  <c r="M195" i="1"/>
  <c r="C153" i="1"/>
  <c r="C148" i="1"/>
  <c r="C192" i="1"/>
  <c r="C141" i="1"/>
  <c r="C196" i="1"/>
  <c r="C191" i="1"/>
  <c r="G22" i="3"/>
  <c r="J22" i="3"/>
  <c r="I22" i="3"/>
  <c r="H22" i="3"/>
  <c r="F22" i="3"/>
  <c r="B147" i="1"/>
  <c r="N119" i="1"/>
  <c r="N159" i="1"/>
  <c r="O54" i="1"/>
  <c r="Q29" i="1"/>
  <c r="P29" i="1"/>
  <c r="R29" i="1"/>
  <c r="S29" i="1"/>
  <c r="T29" i="1"/>
  <c r="P141" i="1"/>
  <c r="T76" i="1"/>
  <c r="S76" i="1"/>
  <c r="R76" i="1"/>
  <c r="Q76" i="1"/>
  <c r="P76" i="1"/>
  <c r="S280" i="1"/>
  <c r="Q280" i="1"/>
  <c r="P280" i="1"/>
  <c r="R280" i="1"/>
  <c r="T253" i="1"/>
  <c r="R253" i="1"/>
  <c r="Q253" i="1"/>
  <c r="S253" i="1"/>
  <c r="P253" i="1"/>
  <c r="S269" i="1"/>
  <c r="R269" i="1"/>
  <c r="P269" i="1"/>
  <c r="Q269" i="1"/>
  <c r="L166" i="1"/>
  <c r="Q101" i="1"/>
  <c r="S101" i="1"/>
  <c r="N138" i="1"/>
  <c r="F144" i="1"/>
  <c r="J79" i="1"/>
  <c r="I79" i="1"/>
  <c r="H79" i="1"/>
  <c r="G79" i="1"/>
  <c r="F79" i="1"/>
  <c r="I265" i="1"/>
  <c r="H265" i="1"/>
  <c r="G265" i="1"/>
  <c r="F265" i="1"/>
  <c r="I266" i="1"/>
  <c r="H266" i="1"/>
  <c r="G266" i="1"/>
  <c r="F266" i="1"/>
  <c r="M197" i="1"/>
  <c r="C162" i="1"/>
  <c r="R25" i="3"/>
  <c r="P25" i="3"/>
  <c r="T25" i="3"/>
  <c r="S25" i="3"/>
  <c r="Q25" i="3"/>
  <c r="R30" i="3"/>
  <c r="P30" i="3"/>
  <c r="T30" i="3"/>
  <c r="S30" i="3"/>
  <c r="Q30" i="3"/>
  <c r="T36" i="3"/>
  <c r="T37" i="3"/>
  <c r="S49" i="3"/>
  <c r="Q49" i="3"/>
  <c r="B197" i="1"/>
  <c r="D166" i="1"/>
  <c r="I51" i="1"/>
  <c r="G51" i="1"/>
  <c r="Q255" i="1"/>
  <c r="P255" i="1"/>
  <c r="S255" i="1"/>
  <c r="R255" i="1"/>
  <c r="T255" i="1"/>
  <c r="S302" i="1"/>
  <c r="R302" i="1"/>
  <c r="Q302" i="1"/>
  <c r="P302" i="1"/>
  <c r="L170" i="1"/>
  <c r="N180" i="1"/>
  <c r="H243" i="1"/>
  <c r="G243" i="1"/>
  <c r="F243" i="1"/>
  <c r="J243" i="1"/>
  <c r="I243" i="1"/>
  <c r="I281" i="1"/>
  <c r="G281" i="1"/>
  <c r="F281" i="1"/>
  <c r="H281" i="1"/>
  <c r="G314" i="1"/>
  <c r="F314" i="1"/>
  <c r="I314" i="1"/>
  <c r="H314" i="1"/>
  <c r="M173" i="1"/>
  <c r="C169" i="1"/>
  <c r="J41" i="3"/>
  <c r="I41" i="3"/>
  <c r="H41" i="3"/>
  <c r="F41" i="3"/>
  <c r="G41" i="3"/>
  <c r="J42" i="3"/>
  <c r="J45" i="3"/>
  <c r="J43" i="3"/>
  <c r="P10" i="3"/>
  <c r="R10" i="3"/>
  <c r="G13" i="3"/>
  <c r="J13" i="3"/>
  <c r="I13" i="3"/>
  <c r="H13" i="3"/>
  <c r="F13" i="3"/>
  <c r="J51" i="3"/>
  <c r="I51" i="3"/>
  <c r="H51" i="3"/>
  <c r="G51" i="3"/>
  <c r="F51" i="3"/>
  <c r="P37" i="3"/>
  <c r="R37" i="3"/>
  <c r="J36" i="3"/>
  <c r="F36" i="3"/>
  <c r="I36" i="3"/>
  <c r="H36" i="3"/>
  <c r="G36" i="3"/>
  <c r="I15" i="3"/>
  <c r="G15" i="3"/>
  <c r="I16" i="3"/>
  <c r="G16" i="3"/>
  <c r="P35" i="3"/>
  <c r="T35" i="3"/>
  <c r="S35" i="3"/>
  <c r="R35" i="3"/>
  <c r="Q35" i="3"/>
  <c r="R12" i="3"/>
  <c r="P12" i="3"/>
  <c r="S12" i="3"/>
  <c r="Q12" i="3"/>
  <c r="T12" i="3"/>
  <c r="S7" i="2"/>
  <c r="R7" i="2"/>
  <c r="Q7" i="2"/>
  <c r="T7" i="2"/>
  <c r="U7" i="2"/>
  <c r="U9" i="2"/>
  <c r="F167" i="1"/>
  <c r="J102" i="1"/>
  <c r="I102" i="1"/>
  <c r="H102" i="1"/>
  <c r="G102" i="1"/>
  <c r="F102" i="1"/>
  <c r="F47" i="1"/>
  <c r="H47" i="1"/>
  <c r="H39" i="1"/>
  <c r="F39" i="1"/>
  <c r="F31" i="1"/>
  <c r="H31" i="1"/>
  <c r="H17" i="1"/>
  <c r="F17" i="1"/>
  <c r="F9" i="1"/>
  <c r="H9" i="1"/>
  <c r="B143" i="1"/>
  <c r="B181" i="1"/>
  <c r="B140" i="1"/>
  <c r="B178" i="1"/>
  <c r="B137" i="1"/>
  <c r="G72" i="1"/>
  <c r="I72" i="1"/>
  <c r="B179" i="1"/>
  <c r="B160" i="1"/>
  <c r="G52" i="1"/>
  <c r="I52" i="1"/>
  <c r="F46" i="1"/>
  <c r="J46" i="1"/>
  <c r="G46" i="1"/>
  <c r="I46" i="1"/>
  <c r="H46" i="1"/>
  <c r="F38" i="1"/>
  <c r="J38" i="1"/>
  <c r="H38" i="1"/>
  <c r="I38" i="1"/>
  <c r="G38" i="1"/>
  <c r="F30" i="1"/>
  <c r="G30" i="1"/>
  <c r="J30" i="1"/>
  <c r="I30" i="1"/>
  <c r="H30" i="1"/>
  <c r="E54" i="1"/>
  <c r="F16" i="1"/>
  <c r="G16" i="1"/>
  <c r="J16" i="1"/>
  <c r="H16" i="1"/>
  <c r="I16" i="1"/>
  <c r="F8" i="1"/>
  <c r="H8" i="1"/>
  <c r="G8" i="1"/>
  <c r="J8" i="1"/>
  <c r="I8" i="1"/>
  <c r="D146" i="1"/>
  <c r="D165" i="1"/>
  <c r="D154" i="1"/>
  <c r="D183" i="1"/>
  <c r="F163" i="1"/>
  <c r="J98" i="1"/>
  <c r="I98" i="1"/>
  <c r="H98" i="1"/>
  <c r="G98" i="1"/>
  <c r="F98" i="1"/>
  <c r="Q15" i="1"/>
  <c r="P15" i="1"/>
  <c r="T15" i="1"/>
  <c r="S15" i="1"/>
  <c r="R15" i="1"/>
  <c r="Q7" i="1"/>
  <c r="P7" i="1"/>
  <c r="S7" i="1"/>
  <c r="R7" i="1"/>
  <c r="T7" i="1"/>
  <c r="T9" i="1"/>
  <c r="T17" i="1"/>
  <c r="T13" i="1"/>
  <c r="L164" i="1"/>
  <c r="B180" i="1"/>
  <c r="B172" i="1"/>
  <c r="B164" i="1"/>
  <c r="F11" i="1"/>
  <c r="H11" i="1"/>
  <c r="P137" i="1"/>
  <c r="T72" i="1"/>
  <c r="S72" i="1"/>
  <c r="R72" i="1"/>
  <c r="Q72" i="1"/>
  <c r="P72" i="1"/>
  <c r="P179" i="1"/>
  <c r="T114" i="1"/>
  <c r="S114" i="1"/>
  <c r="R114" i="1"/>
  <c r="Q114" i="1"/>
  <c r="P114" i="1"/>
  <c r="R81" i="1"/>
  <c r="P146" i="1"/>
  <c r="Q81" i="1"/>
  <c r="P81" i="1"/>
  <c r="S81" i="1"/>
  <c r="T81" i="1"/>
  <c r="T126" i="1"/>
  <c r="S126" i="1"/>
  <c r="R126" i="1"/>
  <c r="Q126" i="1"/>
  <c r="P126" i="1"/>
  <c r="P191" i="1"/>
  <c r="P153" i="1"/>
  <c r="P88" i="1"/>
  <c r="T88" i="1"/>
  <c r="S88" i="1"/>
  <c r="R88" i="1"/>
  <c r="Q88" i="1"/>
  <c r="T109" i="1"/>
  <c r="T117" i="1"/>
  <c r="T101" i="1"/>
  <c r="T233" i="1"/>
  <c r="S233" i="1"/>
  <c r="Q233" i="1"/>
  <c r="P233" i="1"/>
  <c r="R233" i="1"/>
  <c r="T241" i="1"/>
  <c r="S241" i="1"/>
  <c r="Q241" i="1"/>
  <c r="P241" i="1"/>
  <c r="R241" i="1"/>
  <c r="S238" i="1"/>
  <c r="R238" i="1"/>
  <c r="Q238" i="1"/>
  <c r="T238" i="1"/>
  <c r="P238" i="1"/>
  <c r="Q259" i="1"/>
  <c r="P259" i="1"/>
  <c r="S259" i="1"/>
  <c r="R259" i="1"/>
  <c r="T259" i="1"/>
  <c r="S258" i="1"/>
  <c r="R258" i="1"/>
  <c r="P258" i="1"/>
  <c r="T258" i="1"/>
  <c r="Q258" i="1"/>
  <c r="S300" i="1"/>
  <c r="R300" i="1"/>
  <c r="Q300" i="1"/>
  <c r="P300" i="1"/>
  <c r="Q311" i="1"/>
  <c r="P311" i="1"/>
  <c r="S311" i="1"/>
  <c r="R311" i="1"/>
  <c r="Q319" i="1"/>
  <c r="P319" i="1"/>
  <c r="S319" i="1"/>
  <c r="R319" i="1"/>
  <c r="S268" i="1"/>
  <c r="R268" i="1"/>
  <c r="Q268" i="1"/>
  <c r="P268" i="1"/>
  <c r="L169" i="1"/>
  <c r="L68" i="1"/>
  <c r="L162" i="1"/>
  <c r="L163" i="1"/>
  <c r="L197" i="1"/>
  <c r="L190" i="1"/>
  <c r="L191" i="1"/>
  <c r="B168" i="1"/>
  <c r="N172" i="1"/>
  <c r="N169" i="1"/>
  <c r="R62" i="1"/>
  <c r="P62" i="1"/>
  <c r="N166" i="1"/>
  <c r="P101" i="1"/>
  <c r="R101" i="1"/>
  <c r="N196" i="1"/>
  <c r="I64" i="1"/>
  <c r="H64" i="1"/>
  <c r="G64" i="1"/>
  <c r="F64" i="1"/>
  <c r="J64" i="1"/>
  <c r="I107" i="1"/>
  <c r="H107" i="1"/>
  <c r="G107" i="1"/>
  <c r="F107" i="1"/>
  <c r="F172" i="1"/>
  <c r="J107" i="1"/>
  <c r="F139" i="1"/>
  <c r="G74" i="1"/>
  <c r="F74" i="1"/>
  <c r="J74" i="1"/>
  <c r="I74" i="1"/>
  <c r="H74" i="1"/>
  <c r="F177" i="1"/>
  <c r="G112" i="1"/>
  <c r="F112" i="1"/>
  <c r="J112" i="1"/>
  <c r="I112" i="1"/>
  <c r="H112" i="1"/>
  <c r="F140" i="1"/>
  <c r="J75" i="1"/>
  <c r="I75" i="1"/>
  <c r="H75" i="1"/>
  <c r="G75" i="1"/>
  <c r="F75" i="1"/>
  <c r="F178" i="1"/>
  <c r="J113" i="1"/>
  <c r="I113" i="1"/>
  <c r="H113" i="1"/>
  <c r="G113" i="1"/>
  <c r="F113" i="1"/>
  <c r="H235" i="1"/>
  <c r="G235" i="1"/>
  <c r="F235" i="1"/>
  <c r="J235" i="1"/>
  <c r="I235" i="1"/>
  <c r="H128" i="1"/>
  <c r="G128" i="1"/>
  <c r="F193" i="1"/>
  <c r="F128" i="1"/>
  <c r="J128" i="1"/>
  <c r="I128" i="1"/>
  <c r="J254" i="1"/>
  <c r="I254" i="1"/>
  <c r="G254" i="1"/>
  <c r="F254" i="1"/>
  <c r="H254" i="1"/>
  <c r="J250" i="1"/>
  <c r="I250" i="1"/>
  <c r="G250" i="1"/>
  <c r="F250" i="1"/>
  <c r="H250" i="1"/>
  <c r="I264" i="1"/>
  <c r="H264" i="1"/>
  <c r="G264" i="1"/>
  <c r="F264" i="1"/>
  <c r="I284" i="1"/>
  <c r="G284" i="1"/>
  <c r="F284" i="1"/>
  <c r="H284" i="1"/>
  <c r="I283" i="1"/>
  <c r="G283" i="1"/>
  <c r="F283" i="1"/>
  <c r="H283" i="1"/>
  <c r="I296" i="1"/>
  <c r="H296" i="1"/>
  <c r="G296" i="1"/>
  <c r="F296" i="1"/>
  <c r="I304" i="1"/>
  <c r="H304" i="1"/>
  <c r="G304" i="1"/>
  <c r="F304" i="1"/>
  <c r="G312" i="1"/>
  <c r="F312" i="1"/>
  <c r="I312" i="1"/>
  <c r="H312" i="1"/>
  <c r="G320" i="1"/>
  <c r="F320" i="1"/>
  <c r="I320" i="1"/>
  <c r="H320" i="1"/>
  <c r="I273" i="1"/>
  <c r="H273" i="1"/>
  <c r="G273" i="1"/>
  <c r="F273" i="1"/>
  <c r="L176" i="1"/>
  <c r="M165" i="1"/>
  <c r="M166" i="1"/>
  <c r="M193" i="1"/>
  <c r="C161" i="1"/>
  <c r="C154" i="1"/>
  <c r="C183" i="1"/>
  <c r="C145" i="1"/>
  <c r="C189" i="1"/>
  <c r="C190" i="1"/>
  <c r="C195" i="1"/>
  <c r="R87" i="1"/>
  <c r="Q87" i="1"/>
  <c r="P87" i="1"/>
  <c r="T87" i="1"/>
  <c r="S87" i="1"/>
  <c r="J340" i="1"/>
  <c r="I340" i="1"/>
  <c r="H340" i="1"/>
  <c r="G340" i="1"/>
  <c r="F340" i="1"/>
  <c r="T50" i="2"/>
  <c r="S50" i="2"/>
  <c r="R50" i="2"/>
  <c r="Q50" i="2"/>
  <c r="U50" i="2"/>
  <c r="S262" i="1"/>
  <c r="R262" i="1"/>
  <c r="Q262" i="1"/>
  <c r="P262" i="1"/>
  <c r="J248" i="1"/>
  <c r="I248" i="1"/>
  <c r="G248" i="1"/>
  <c r="F248" i="1"/>
  <c r="H248" i="1"/>
  <c r="R56" i="2"/>
  <c r="Q56" i="2"/>
  <c r="U56" i="2"/>
  <c r="T56" i="2"/>
  <c r="S56" i="2"/>
  <c r="J12" i="2"/>
  <c r="I12" i="2"/>
  <c r="H12" i="2"/>
  <c r="G12" i="2"/>
  <c r="K12" i="2"/>
  <c r="S201" i="1"/>
  <c r="R201" i="1"/>
  <c r="Q201" i="1"/>
  <c r="P201" i="1"/>
  <c r="I152" i="1"/>
  <c r="G152" i="1"/>
  <c r="I354" i="1"/>
  <c r="H354" i="1"/>
  <c r="G354" i="1"/>
  <c r="F354" i="1"/>
  <c r="J354" i="1"/>
  <c r="R71" i="1"/>
  <c r="T122" i="1"/>
  <c r="S122" i="1"/>
  <c r="R122" i="1"/>
  <c r="Q122" i="1"/>
  <c r="S136" i="1"/>
  <c r="P122" i="1"/>
  <c r="Q136" i="1"/>
  <c r="S278" i="1"/>
  <c r="Q278" i="1"/>
  <c r="P278" i="1"/>
  <c r="R278" i="1"/>
  <c r="U62" i="2"/>
  <c r="T62" i="2"/>
  <c r="S62" i="2"/>
  <c r="Q62" i="2"/>
  <c r="R62" i="2"/>
  <c r="F22" i="1"/>
  <c r="J22" i="1"/>
  <c r="G22" i="1"/>
  <c r="I22" i="1"/>
  <c r="H22" i="1"/>
  <c r="S232" i="1"/>
  <c r="R232" i="1"/>
  <c r="T232" i="1"/>
  <c r="Q232" i="1"/>
  <c r="P232" i="1"/>
  <c r="T369" i="1"/>
  <c r="S369" i="1"/>
  <c r="R369" i="1"/>
  <c r="Q369" i="1"/>
  <c r="P369" i="1"/>
  <c r="I87" i="1"/>
  <c r="H87" i="1"/>
  <c r="G87" i="1"/>
  <c r="F87" i="1"/>
  <c r="J87" i="1"/>
  <c r="H201" i="1"/>
  <c r="G201" i="1"/>
  <c r="F201" i="1"/>
  <c r="J369" i="1"/>
  <c r="I369" i="1"/>
  <c r="H369" i="1"/>
  <c r="G369" i="1"/>
  <c r="F369" i="1"/>
  <c r="S293" i="1"/>
  <c r="R293" i="1"/>
  <c r="Q293" i="1"/>
  <c r="P293" i="1"/>
  <c r="I325" i="1"/>
  <c r="H325" i="1"/>
  <c r="J325" i="1"/>
  <c r="G325" i="1"/>
  <c r="F325" i="1"/>
  <c r="U100" i="2"/>
  <c r="T100" i="2"/>
  <c r="S100" i="2"/>
  <c r="R100" i="2"/>
  <c r="Q100" i="2"/>
  <c r="T22" i="1"/>
  <c r="S22" i="1"/>
  <c r="R22" i="1"/>
  <c r="Q22" i="1"/>
  <c r="P22" i="1"/>
  <c r="T325" i="1"/>
  <c r="R325" i="1"/>
  <c r="Q325" i="1"/>
  <c r="S325" i="1"/>
  <c r="P325" i="1"/>
  <c r="I187" i="1"/>
  <c r="G187" i="1"/>
  <c r="G57" i="1"/>
  <c r="F57" i="1"/>
  <c r="J57" i="1"/>
  <c r="H57" i="1"/>
  <c r="I57" i="1"/>
  <c r="H217" i="1"/>
  <c r="F217" i="1"/>
  <c r="I217" i="1"/>
  <c r="I293" i="1"/>
  <c r="H293" i="1"/>
  <c r="G293" i="1"/>
  <c r="F293" i="1"/>
  <c r="G309" i="1"/>
  <c r="F309" i="1"/>
  <c r="I309" i="1"/>
  <c r="H309" i="1"/>
  <c r="G137" i="1"/>
  <c r="I137" i="1"/>
  <c r="G145" i="1"/>
  <c r="I145" i="1"/>
  <c r="J122" i="1"/>
  <c r="I136" i="1"/>
  <c r="I122" i="1"/>
  <c r="G136" i="1"/>
  <c r="H122" i="1"/>
  <c r="G122" i="1"/>
  <c r="F122" i="1"/>
  <c r="K50" i="2"/>
  <c r="J50" i="2"/>
  <c r="I50" i="2"/>
  <c r="H50" i="2"/>
  <c r="G50" i="2"/>
  <c r="Q309" i="1"/>
  <c r="P309" i="1"/>
  <c r="S309" i="1"/>
  <c r="R309" i="1"/>
  <c r="I278" i="1"/>
  <c r="G278" i="1"/>
  <c r="F278" i="1"/>
  <c r="H278" i="1"/>
  <c r="I262" i="1"/>
  <c r="H262" i="1"/>
  <c r="G262" i="1"/>
  <c r="F262" i="1"/>
  <c r="G62" i="2"/>
  <c r="K62" i="2"/>
  <c r="J62" i="2"/>
  <c r="I62" i="2"/>
  <c r="H62" i="2"/>
  <c r="K100" i="2"/>
  <c r="J100" i="2"/>
  <c r="I100" i="2"/>
  <c r="H100" i="2"/>
  <c r="G100" i="2"/>
  <c r="P57" i="1"/>
  <c r="T57" i="1"/>
  <c r="S57" i="1"/>
  <c r="R57" i="1"/>
  <c r="Q57" i="1"/>
  <c r="F232" i="1"/>
  <c r="J232" i="1"/>
  <c r="I232" i="1"/>
  <c r="H232" i="1"/>
  <c r="G232" i="1"/>
  <c r="I171" i="1"/>
  <c r="G171" i="1"/>
  <c r="S12" i="2"/>
  <c r="R12" i="2"/>
  <c r="Q12" i="2"/>
  <c r="U12" i="2"/>
  <c r="T12" i="2"/>
  <c r="Q152" i="1"/>
  <c r="S152" i="1"/>
  <c r="T340" i="1"/>
  <c r="S340" i="1"/>
  <c r="R340" i="1"/>
  <c r="Q340" i="1"/>
  <c r="P340" i="1"/>
  <c r="J71" i="1"/>
  <c r="I71" i="1"/>
  <c r="H71" i="1"/>
  <c r="F71" i="1"/>
  <c r="G71" i="1"/>
  <c r="I56" i="2"/>
  <c r="H56" i="2"/>
  <c r="G56" i="2"/>
  <c r="K56" i="2"/>
  <c r="J56" i="2"/>
  <c r="S187" i="1"/>
  <c r="Q187" i="1"/>
  <c r="T248" i="1"/>
  <c r="S248" i="1"/>
  <c r="R248" i="1"/>
  <c r="Q248" i="1"/>
  <c r="P248" i="1"/>
  <c r="R354" i="1"/>
  <c r="Q354" i="1"/>
  <c r="P354" i="1"/>
  <c r="S354" i="1"/>
  <c r="T354" i="1"/>
  <c r="N73" i="2" l="1"/>
  <c r="R336" i="1"/>
  <c r="Q336" i="1"/>
  <c r="P336" i="1"/>
  <c r="T336" i="1"/>
  <c r="S336" i="1"/>
  <c r="N97" i="2"/>
  <c r="Q13" i="2"/>
  <c r="U13" i="2"/>
  <c r="T13" i="2"/>
  <c r="S13" i="2"/>
  <c r="R13" i="2"/>
  <c r="E73" i="2"/>
  <c r="D156" i="1"/>
  <c r="T34" i="2"/>
  <c r="S34" i="2"/>
  <c r="R34" i="2"/>
  <c r="U34" i="2"/>
  <c r="Q34" i="2"/>
  <c r="T361" i="1"/>
  <c r="S361" i="1"/>
  <c r="R361" i="1"/>
  <c r="Q361" i="1"/>
  <c r="P361" i="1"/>
  <c r="R43" i="2"/>
  <c r="Q43" i="2"/>
  <c r="U43" i="2"/>
  <c r="T43" i="2"/>
  <c r="S43" i="2"/>
  <c r="P359" i="1"/>
  <c r="T359" i="1"/>
  <c r="S359" i="1"/>
  <c r="R359" i="1"/>
  <c r="Q359" i="1"/>
  <c r="U15" i="2"/>
  <c r="T15" i="2"/>
  <c r="S15" i="2"/>
  <c r="R15" i="2"/>
  <c r="Q15" i="2"/>
  <c r="T334" i="1"/>
  <c r="S334" i="1"/>
  <c r="R334" i="1"/>
  <c r="Q334" i="1"/>
  <c r="P334" i="1"/>
  <c r="I205" i="1"/>
  <c r="H205" i="1"/>
  <c r="G205" i="1"/>
  <c r="F205" i="1"/>
  <c r="L155" i="1"/>
  <c r="L92" i="1"/>
  <c r="S84" i="2"/>
  <c r="Q84" i="2"/>
  <c r="U84" i="2"/>
  <c r="T84" i="2"/>
  <c r="R84" i="2"/>
  <c r="N156" i="1"/>
  <c r="R366" i="1"/>
  <c r="Q366" i="1"/>
  <c r="P366" i="1"/>
  <c r="T366" i="1"/>
  <c r="S366" i="1"/>
  <c r="U33" i="2"/>
  <c r="T33" i="2"/>
  <c r="R33" i="2"/>
  <c r="Q33" i="2"/>
  <c r="S33" i="2"/>
  <c r="U37" i="2"/>
  <c r="T37" i="2"/>
  <c r="R37" i="2"/>
  <c r="Q37" i="2"/>
  <c r="S37" i="2"/>
  <c r="R27" i="2"/>
  <c r="Q27" i="2"/>
  <c r="U27" i="2"/>
  <c r="T27" i="2"/>
  <c r="S27" i="2"/>
  <c r="T32" i="2"/>
  <c r="S32" i="2"/>
  <c r="U32" i="2"/>
  <c r="R32" i="2"/>
  <c r="Q32" i="2"/>
  <c r="C155" i="1"/>
  <c r="C92" i="1"/>
  <c r="T344" i="1"/>
  <c r="S344" i="1"/>
  <c r="R344" i="1"/>
  <c r="Q344" i="1"/>
  <c r="P344" i="1"/>
  <c r="P329" i="1"/>
  <c r="T329" i="1"/>
  <c r="S329" i="1"/>
  <c r="R329" i="1"/>
  <c r="Q329" i="1"/>
  <c r="P156" i="1"/>
  <c r="R91" i="1"/>
  <c r="Q91" i="1"/>
  <c r="P91" i="1"/>
  <c r="T91" i="1"/>
  <c r="S91" i="1"/>
  <c r="J101" i="2"/>
  <c r="I101" i="2"/>
  <c r="H101" i="2"/>
  <c r="G101" i="2"/>
  <c r="K101" i="2"/>
  <c r="J103" i="2"/>
  <c r="K103" i="2"/>
  <c r="I103" i="2"/>
  <c r="H103" i="2"/>
  <c r="G103" i="2"/>
  <c r="J335" i="1"/>
  <c r="I335" i="1"/>
  <c r="H335" i="1"/>
  <c r="G335" i="1"/>
  <c r="F335" i="1"/>
  <c r="I345" i="1"/>
  <c r="H345" i="1"/>
  <c r="G345" i="1"/>
  <c r="F345" i="1"/>
  <c r="J345" i="1"/>
  <c r="J330" i="1"/>
  <c r="I330" i="1"/>
  <c r="H330" i="1"/>
  <c r="F330" i="1"/>
  <c r="G330" i="1"/>
  <c r="I371" i="1"/>
  <c r="H371" i="1"/>
  <c r="G371" i="1"/>
  <c r="F371" i="1"/>
  <c r="J371" i="1"/>
  <c r="J377" i="1"/>
  <c r="I377" i="1"/>
  <c r="H377" i="1"/>
  <c r="G377" i="1"/>
  <c r="F377" i="1"/>
  <c r="I209" i="1"/>
  <c r="H209" i="1"/>
  <c r="G209" i="1"/>
  <c r="F209" i="1"/>
  <c r="F155" i="1"/>
  <c r="J90" i="1"/>
  <c r="E92" i="1"/>
  <c r="I90" i="1"/>
  <c r="H90" i="1"/>
  <c r="G90" i="1"/>
  <c r="F90" i="1"/>
  <c r="T378" i="1"/>
  <c r="S378" i="1"/>
  <c r="R378" i="1"/>
  <c r="Q378" i="1"/>
  <c r="P378" i="1"/>
  <c r="P376" i="1"/>
  <c r="T376" i="1"/>
  <c r="S376" i="1"/>
  <c r="R376" i="1"/>
  <c r="Q376" i="1"/>
  <c r="H25" i="1"/>
  <c r="G25" i="1"/>
  <c r="F25" i="1"/>
  <c r="E27" i="1"/>
  <c r="I25" i="1"/>
  <c r="J25" i="1"/>
  <c r="U75" i="2"/>
  <c r="T75" i="2"/>
  <c r="S75" i="2"/>
  <c r="R75" i="2"/>
  <c r="Q75" i="2"/>
  <c r="Q89" i="2"/>
  <c r="T89" i="2"/>
  <c r="S89" i="2"/>
  <c r="U89" i="2"/>
  <c r="R89" i="2"/>
  <c r="I65" i="2"/>
  <c r="H65" i="2"/>
  <c r="G65" i="2"/>
  <c r="J65" i="2"/>
  <c r="K65" i="2"/>
  <c r="R69" i="2"/>
  <c r="Q69" i="2"/>
  <c r="U69" i="2"/>
  <c r="S69" i="2"/>
  <c r="T69" i="2"/>
  <c r="J88" i="2"/>
  <c r="H88" i="2"/>
  <c r="G88" i="2"/>
  <c r="I88" i="2"/>
  <c r="K88" i="2"/>
  <c r="U91" i="2"/>
  <c r="T91" i="2"/>
  <c r="S91" i="2"/>
  <c r="R91" i="2"/>
  <c r="Q91" i="2"/>
  <c r="S92" i="2"/>
  <c r="R92" i="2"/>
  <c r="Q92" i="2"/>
  <c r="U92" i="2"/>
  <c r="T92" i="2"/>
  <c r="J364" i="1"/>
  <c r="I364" i="1"/>
  <c r="H364" i="1"/>
  <c r="G364" i="1"/>
  <c r="F364" i="1"/>
  <c r="B158" i="1"/>
  <c r="M27" i="1"/>
  <c r="N23" i="2"/>
  <c r="K45" i="2"/>
  <c r="I45" i="2"/>
  <c r="H45" i="2"/>
  <c r="J45" i="2"/>
  <c r="G45" i="2"/>
  <c r="K37" i="2"/>
  <c r="I37" i="2"/>
  <c r="H37" i="2"/>
  <c r="J37" i="2"/>
  <c r="G37" i="2"/>
  <c r="I35" i="2"/>
  <c r="H35" i="2"/>
  <c r="G35" i="2"/>
  <c r="J35" i="2"/>
  <c r="K35" i="2"/>
  <c r="K30" i="2"/>
  <c r="J30" i="2"/>
  <c r="I30" i="2"/>
  <c r="G30" i="2"/>
  <c r="H30" i="2"/>
  <c r="G32" i="2"/>
  <c r="K32" i="2"/>
  <c r="J32" i="2"/>
  <c r="I32" i="2"/>
  <c r="H32" i="2"/>
  <c r="U58" i="2"/>
  <c r="T58" i="2"/>
  <c r="S58" i="2"/>
  <c r="R58" i="2"/>
  <c r="Q58" i="2"/>
  <c r="U53" i="2"/>
  <c r="T53" i="2"/>
  <c r="S53" i="2"/>
  <c r="R53" i="2"/>
  <c r="Q53" i="2"/>
  <c r="G52" i="2"/>
  <c r="K52" i="2"/>
  <c r="J52" i="2"/>
  <c r="H52" i="2"/>
  <c r="I52" i="2"/>
  <c r="R222" i="1"/>
  <c r="Q222" i="1"/>
  <c r="P222" i="1"/>
  <c r="S222" i="1"/>
  <c r="T76" i="2"/>
  <c r="S76" i="2"/>
  <c r="R76" i="2"/>
  <c r="Q76" i="2"/>
  <c r="U76" i="2"/>
  <c r="H89" i="2"/>
  <c r="K89" i="2"/>
  <c r="J89" i="2"/>
  <c r="I89" i="2"/>
  <c r="G89" i="2"/>
  <c r="T360" i="1"/>
  <c r="S360" i="1"/>
  <c r="R360" i="1"/>
  <c r="Q360" i="1"/>
  <c r="P360" i="1"/>
  <c r="T36" i="2"/>
  <c r="S36" i="2"/>
  <c r="U36" i="2"/>
  <c r="R36" i="2"/>
  <c r="Q36" i="2"/>
  <c r="T348" i="1"/>
  <c r="S348" i="1"/>
  <c r="R348" i="1"/>
  <c r="Q348" i="1"/>
  <c r="P348" i="1"/>
  <c r="S103" i="2"/>
  <c r="Q103" i="2"/>
  <c r="U103" i="2"/>
  <c r="T103" i="2"/>
  <c r="R103" i="2"/>
  <c r="J334" i="1"/>
  <c r="I334" i="1"/>
  <c r="H334" i="1"/>
  <c r="G334" i="1"/>
  <c r="F334" i="1"/>
  <c r="I375" i="1"/>
  <c r="H375" i="1"/>
  <c r="G375" i="1"/>
  <c r="F375" i="1"/>
  <c r="J375" i="1"/>
  <c r="I202" i="1"/>
  <c r="H202" i="1"/>
  <c r="G202" i="1"/>
  <c r="F202" i="1"/>
  <c r="I210" i="1"/>
  <c r="H210" i="1"/>
  <c r="G210" i="1"/>
  <c r="F210" i="1"/>
  <c r="P380" i="1"/>
  <c r="T380" i="1"/>
  <c r="S380" i="1"/>
  <c r="R380" i="1"/>
  <c r="Q380" i="1"/>
  <c r="F26" i="1"/>
  <c r="J26" i="1"/>
  <c r="H26" i="1"/>
  <c r="G26" i="1"/>
  <c r="I26" i="1"/>
  <c r="J83" i="2"/>
  <c r="K83" i="2"/>
  <c r="I83" i="2"/>
  <c r="H83" i="2"/>
  <c r="G83" i="2"/>
  <c r="T64" i="2"/>
  <c r="S64" i="2"/>
  <c r="R64" i="2"/>
  <c r="Q64" i="2"/>
  <c r="U64" i="2"/>
  <c r="I69" i="2"/>
  <c r="H69" i="2"/>
  <c r="G69" i="2"/>
  <c r="K69" i="2"/>
  <c r="J69" i="2"/>
  <c r="R77" i="2"/>
  <c r="Q77" i="2"/>
  <c r="U77" i="2"/>
  <c r="S77" i="2"/>
  <c r="T77" i="2"/>
  <c r="J96" i="2"/>
  <c r="I96" i="2"/>
  <c r="H96" i="2"/>
  <c r="G96" i="2"/>
  <c r="K96" i="2"/>
  <c r="U94" i="2"/>
  <c r="T94" i="2"/>
  <c r="R94" i="2"/>
  <c r="Q94" i="2"/>
  <c r="S94" i="2"/>
  <c r="J82" i="2"/>
  <c r="I82" i="2"/>
  <c r="H82" i="2"/>
  <c r="G82" i="2"/>
  <c r="K82" i="2"/>
  <c r="J361" i="1"/>
  <c r="I361" i="1"/>
  <c r="H361" i="1"/>
  <c r="G361" i="1"/>
  <c r="F361" i="1"/>
  <c r="G355" i="1"/>
  <c r="F355" i="1"/>
  <c r="J355" i="1"/>
  <c r="I355" i="1"/>
  <c r="H355" i="1"/>
  <c r="B92" i="1"/>
  <c r="B157" i="1" s="1"/>
  <c r="B155" i="1"/>
  <c r="N92" i="1"/>
  <c r="N155" i="1"/>
  <c r="E23" i="2"/>
  <c r="K41" i="2"/>
  <c r="I41" i="2"/>
  <c r="H41" i="2"/>
  <c r="G41" i="2"/>
  <c r="J41" i="2"/>
  <c r="K34" i="2"/>
  <c r="J34" i="2"/>
  <c r="I34" i="2"/>
  <c r="G34" i="2"/>
  <c r="H34" i="2"/>
  <c r="G36" i="2"/>
  <c r="K36" i="2"/>
  <c r="J36" i="2"/>
  <c r="I36" i="2"/>
  <c r="H36" i="2"/>
  <c r="K59" i="2"/>
  <c r="J59" i="2"/>
  <c r="I59" i="2"/>
  <c r="H59" i="2"/>
  <c r="G59" i="2"/>
  <c r="K53" i="2"/>
  <c r="J53" i="2"/>
  <c r="I53" i="2"/>
  <c r="H53" i="2"/>
  <c r="G53" i="2"/>
  <c r="R225" i="1"/>
  <c r="Q225" i="1"/>
  <c r="P225" i="1"/>
  <c r="S225" i="1"/>
  <c r="R220" i="1"/>
  <c r="Q220" i="1"/>
  <c r="P220" i="1"/>
  <c r="S220" i="1"/>
  <c r="G337" i="1"/>
  <c r="F337" i="1"/>
  <c r="J337" i="1"/>
  <c r="H337" i="1"/>
  <c r="I337" i="1"/>
  <c r="U71" i="2"/>
  <c r="T71" i="2"/>
  <c r="S71" i="2"/>
  <c r="R71" i="2"/>
  <c r="Q71" i="2"/>
  <c r="T356" i="1"/>
  <c r="S356" i="1"/>
  <c r="R356" i="1"/>
  <c r="Q356" i="1"/>
  <c r="P356" i="1"/>
  <c r="C27" i="1"/>
  <c r="O73" i="2"/>
  <c r="T22" i="2"/>
  <c r="S22" i="2"/>
  <c r="R22" i="2"/>
  <c r="U22" i="2"/>
  <c r="Q22" i="2"/>
  <c r="P333" i="1"/>
  <c r="T333" i="1"/>
  <c r="S333" i="1"/>
  <c r="Q333" i="1"/>
  <c r="R333" i="1"/>
  <c r="I349" i="1"/>
  <c r="H349" i="1"/>
  <c r="G349" i="1"/>
  <c r="F349" i="1"/>
  <c r="J349" i="1"/>
  <c r="T364" i="1"/>
  <c r="S364" i="1"/>
  <c r="R364" i="1"/>
  <c r="Q364" i="1"/>
  <c r="P364" i="1"/>
  <c r="U45" i="2"/>
  <c r="T45" i="2"/>
  <c r="R45" i="2"/>
  <c r="Q45" i="2"/>
  <c r="S45" i="2"/>
  <c r="T26" i="2"/>
  <c r="S26" i="2"/>
  <c r="R26" i="2"/>
  <c r="U26" i="2"/>
  <c r="Q26" i="2"/>
  <c r="R35" i="2"/>
  <c r="Q35" i="2"/>
  <c r="U35" i="2"/>
  <c r="T35" i="2"/>
  <c r="S35" i="2"/>
  <c r="T40" i="2"/>
  <c r="S40" i="2"/>
  <c r="U40" i="2"/>
  <c r="R40" i="2"/>
  <c r="Q40" i="2"/>
  <c r="T343" i="1"/>
  <c r="S343" i="1"/>
  <c r="R343" i="1"/>
  <c r="Q343" i="1"/>
  <c r="P343" i="1"/>
  <c r="T330" i="1"/>
  <c r="S330" i="1"/>
  <c r="R330" i="1"/>
  <c r="Q330" i="1"/>
  <c r="P330" i="1"/>
  <c r="R328" i="1"/>
  <c r="Q328" i="1"/>
  <c r="P328" i="1"/>
  <c r="T328" i="1"/>
  <c r="S328" i="1"/>
  <c r="P337" i="1"/>
  <c r="T337" i="1"/>
  <c r="S337" i="1"/>
  <c r="R337" i="1"/>
  <c r="Q337" i="1"/>
  <c r="S101" i="2"/>
  <c r="R101" i="2"/>
  <c r="Q101" i="2"/>
  <c r="U101" i="2"/>
  <c r="T101" i="2"/>
  <c r="J326" i="1"/>
  <c r="I326" i="1"/>
  <c r="G326" i="1"/>
  <c r="F326" i="1"/>
  <c r="H326" i="1"/>
  <c r="J344" i="1"/>
  <c r="I344" i="1"/>
  <c r="H344" i="1"/>
  <c r="G344" i="1"/>
  <c r="F344" i="1"/>
  <c r="G329" i="1"/>
  <c r="F329" i="1"/>
  <c r="J329" i="1"/>
  <c r="H329" i="1"/>
  <c r="I329" i="1"/>
  <c r="J343" i="1"/>
  <c r="I343" i="1"/>
  <c r="H343" i="1"/>
  <c r="G343" i="1"/>
  <c r="F343" i="1"/>
  <c r="J370" i="1"/>
  <c r="I370" i="1"/>
  <c r="H370" i="1"/>
  <c r="G370" i="1"/>
  <c r="F370" i="1"/>
  <c r="I379" i="1"/>
  <c r="H379" i="1"/>
  <c r="G379" i="1"/>
  <c r="F379" i="1"/>
  <c r="J379" i="1"/>
  <c r="I203" i="1"/>
  <c r="H203" i="1"/>
  <c r="G203" i="1"/>
  <c r="F203" i="1"/>
  <c r="I211" i="1"/>
  <c r="H211" i="1"/>
  <c r="G211" i="1"/>
  <c r="F211" i="1"/>
  <c r="I91" i="1"/>
  <c r="H91" i="1"/>
  <c r="G91" i="1"/>
  <c r="F91" i="1"/>
  <c r="F156" i="1"/>
  <c r="J91" i="1"/>
  <c r="T373" i="1"/>
  <c r="S373" i="1"/>
  <c r="R373" i="1"/>
  <c r="Q373" i="1"/>
  <c r="P373" i="1"/>
  <c r="L156" i="1"/>
  <c r="K79" i="2"/>
  <c r="J79" i="2"/>
  <c r="I79" i="2"/>
  <c r="H79" i="2"/>
  <c r="G79" i="2"/>
  <c r="F97" i="2"/>
  <c r="K67" i="2"/>
  <c r="J67" i="2"/>
  <c r="I67" i="2"/>
  <c r="H67" i="2"/>
  <c r="G67" i="2"/>
  <c r="K64" i="2"/>
  <c r="J64" i="2"/>
  <c r="I64" i="2"/>
  <c r="H64" i="2"/>
  <c r="G64" i="2"/>
  <c r="T68" i="2"/>
  <c r="S68" i="2"/>
  <c r="R68" i="2"/>
  <c r="Q68" i="2"/>
  <c r="U68" i="2"/>
  <c r="I77" i="2"/>
  <c r="H77" i="2"/>
  <c r="G77" i="2"/>
  <c r="K77" i="2"/>
  <c r="J77" i="2"/>
  <c r="U90" i="2"/>
  <c r="T90" i="2"/>
  <c r="R90" i="2"/>
  <c r="Q90" i="2"/>
  <c r="S90" i="2"/>
  <c r="U66" i="2"/>
  <c r="T66" i="2"/>
  <c r="S66" i="2"/>
  <c r="R66" i="2"/>
  <c r="Q66" i="2"/>
  <c r="J87" i="2"/>
  <c r="I87" i="2"/>
  <c r="G87" i="2"/>
  <c r="H87" i="2"/>
  <c r="K87" i="2"/>
  <c r="U95" i="2"/>
  <c r="T95" i="2"/>
  <c r="S95" i="2"/>
  <c r="R95" i="2"/>
  <c r="Q95" i="2"/>
  <c r="S96" i="2"/>
  <c r="R96" i="2"/>
  <c r="Q96" i="2"/>
  <c r="U96" i="2"/>
  <c r="T96" i="2"/>
  <c r="K86" i="2"/>
  <c r="I86" i="2"/>
  <c r="J86" i="2"/>
  <c r="H86" i="2"/>
  <c r="G86" i="2"/>
  <c r="J365" i="1"/>
  <c r="I365" i="1"/>
  <c r="H365" i="1"/>
  <c r="G365" i="1"/>
  <c r="F365" i="1"/>
  <c r="G359" i="1"/>
  <c r="F359" i="1"/>
  <c r="J359" i="1"/>
  <c r="H359" i="1"/>
  <c r="I359" i="1"/>
  <c r="M156" i="1"/>
  <c r="N27" i="1"/>
  <c r="I19" i="2"/>
  <c r="K19" i="2"/>
  <c r="J19" i="2"/>
  <c r="H19" i="2"/>
  <c r="G19" i="2"/>
  <c r="I43" i="2"/>
  <c r="H43" i="2"/>
  <c r="G43" i="2"/>
  <c r="K43" i="2"/>
  <c r="J43" i="2"/>
  <c r="K38" i="2"/>
  <c r="J38" i="2"/>
  <c r="I38" i="2"/>
  <c r="G38" i="2"/>
  <c r="H38" i="2"/>
  <c r="G40" i="2"/>
  <c r="K40" i="2"/>
  <c r="J40" i="2"/>
  <c r="I40" i="2"/>
  <c r="H40" i="2"/>
  <c r="T59" i="2"/>
  <c r="S59" i="2"/>
  <c r="R59" i="2"/>
  <c r="Q59" i="2"/>
  <c r="U59" i="2"/>
  <c r="U52" i="2"/>
  <c r="Q52" i="2"/>
  <c r="T52" i="2"/>
  <c r="S52" i="2"/>
  <c r="R52" i="2"/>
  <c r="R223" i="1"/>
  <c r="Q223" i="1"/>
  <c r="P223" i="1"/>
  <c r="S223" i="1"/>
  <c r="Q25" i="1"/>
  <c r="P25" i="1"/>
  <c r="R25" i="1"/>
  <c r="O27" i="1"/>
  <c r="T25" i="1"/>
  <c r="S25" i="1"/>
  <c r="I328" i="1"/>
  <c r="H328" i="1"/>
  <c r="G328" i="1"/>
  <c r="F328" i="1"/>
  <c r="J328" i="1"/>
  <c r="G372" i="1"/>
  <c r="F372" i="1"/>
  <c r="J372" i="1"/>
  <c r="I372" i="1"/>
  <c r="H372" i="1"/>
  <c r="K71" i="2"/>
  <c r="J71" i="2"/>
  <c r="I71" i="2"/>
  <c r="H71" i="2"/>
  <c r="G71" i="2"/>
  <c r="K95" i="2"/>
  <c r="J95" i="2"/>
  <c r="I95" i="2"/>
  <c r="G95" i="2"/>
  <c r="H95" i="2"/>
  <c r="D73" i="2"/>
  <c r="U14" i="2"/>
  <c r="T14" i="2"/>
  <c r="S14" i="2"/>
  <c r="R14" i="2"/>
  <c r="Q14" i="2"/>
  <c r="R31" i="2"/>
  <c r="Q31" i="2"/>
  <c r="U31" i="2"/>
  <c r="S31" i="2"/>
  <c r="T31" i="2"/>
  <c r="T357" i="1"/>
  <c r="S357" i="1"/>
  <c r="R357" i="1"/>
  <c r="Q357" i="1"/>
  <c r="P357" i="1"/>
  <c r="P355" i="1"/>
  <c r="T355" i="1"/>
  <c r="S355" i="1"/>
  <c r="Q355" i="1"/>
  <c r="R355" i="1"/>
  <c r="D155" i="1"/>
  <c r="D92" i="1"/>
  <c r="D157" i="1" s="1"/>
  <c r="U29" i="2"/>
  <c r="T29" i="2"/>
  <c r="R29" i="2"/>
  <c r="Q29" i="2"/>
  <c r="S29" i="2"/>
  <c r="T30" i="2"/>
  <c r="S30" i="2"/>
  <c r="R30" i="2"/>
  <c r="Q30" i="2"/>
  <c r="U30" i="2"/>
  <c r="R39" i="2"/>
  <c r="Q39" i="2"/>
  <c r="U39" i="2"/>
  <c r="T39" i="2"/>
  <c r="S39" i="2"/>
  <c r="T44" i="2"/>
  <c r="S44" i="2"/>
  <c r="R44" i="2"/>
  <c r="Q44" i="2"/>
  <c r="U44" i="2"/>
  <c r="K75" i="2"/>
  <c r="J75" i="2"/>
  <c r="I75" i="2"/>
  <c r="H75" i="2"/>
  <c r="G75" i="2"/>
  <c r="T326" i="1"/>
  <c r="S326" i="1"/>
  <c r="R326" i="1"/>
  <c r="Q326" i="1"/>
  <c r="P326" i="1"/>
  <c r="R332" i="1"/>
  <c r="Q332" i="1"/>
  <c r="P332" i="1"/>
  <c r="S332" i="1"/>
  <c r="T332" i="1"/>
  <c r="P342" i="1"/>
  <c r="T342" i="1"/>
  <c r="S342" i="1"/>
  <c r="R342" i="1"/>
  <c r="Q342" i="1"/>
  <c r="S28" i="1"/>
  <c r="R28" i="1"/>
  <c r="P28" i="1"/>
  <c r="T28" i="1"/>
  <c r="Q28" i="1"/>
  <c r="J348" i="1"/>
  <c r="I348" i="1"/>
  <c r="H348" i="1"/>
  <c r="G348" i="1"/>
  <c r="F348" i="1"/>
  <c r="G333" i="1"/>
  <c r="F333" i="1"/>
  <c r="J333" i="1"/>
  <c r="I333" i="1"/>
  <c r="H333" i="1"/>
  <c r="J347" i="1"/>
  <c r="I347" i="1"/>
  <c r="H347" i="1"/>
  <c r="F347" i="1"/>
  <c r="G347" i="1"/>
  <c r="J374" i="1"/>
  <c r="I374" i="1"/>
  <c r="H374" i="1"/>
  <c r="G374" i="1"/>
  <c r="F374" i="1"/>
  <c r="I204" i="1"/>
  <c r="H204" i="1"/>
  <c r="G204" i="1"/>
  <c r="F204" i="1"/>
  <c r="I212" i="1"/>
  <c r="H212" i="1"/>
  <c r="G212" i="1"/>
  <c r="F212" i="1"/>
  <c r="T377" i="1"/>
  <c r="S377" i="1"/>
  <c r="R377" i="1"/>
  <c r="Q377" i="1"/>
  <c r="P377" i="1"/>
  <c r="R371" i="1"/>
  <c r="Q371" i="1"/>
  <c r="P371" i="1"/>
  <c r="T371" i="1"/>
  <c r="S371" i="1"/>
  <c r="L158" i="1"/>
  <c r="U79" i="2"/>
  <c r="T79" i="2"/>
  <c r="S79" i="2"/>
  <c r="R79" i="2"/>
  <c r="Q79" i="2"/>
  <c r="U83" i="2"/>
  <c r="S83" i="2"/>
  <c r="T83" i="2"/>
  <c r="R83" i="2"/>
  <c r="Q83" i="2"/>
  <c r="K68" i="2"/>
  <c r="J68" i="2"/>
  <c r="I68" i="2"/>
  <c r="H68" i="2"/>
  <c r="G68" i="2"/>
  <c r="T72" i="2"/>
  <c r="S72" i="2"/>
  <c r="R72" i="2"/>
  <c r="Q72" i="2"/>
  <c r="U72" i="2"/>
  <c r="I81" i="2"/>
  <c r="H81" i="2"/>
  <c r="G81" i="2"/>
  <c r="J81" i="2"/>
  <c r="K81" i="2"/>
  <c r="G66" i="2"/>
  <c r="K66" i="2"/>
  <c r="J66" i="2"/>
  <c r="H66" i="2"/>
  <c r="I66" i="2"/>
  <c r="U70" i="2"/>
  <c r="T70" i="2"/>
  <c r="S70" i="2"/>
  <c r="Q70" i="2"/>
  <c r="R70" i="2"/>
  <c r="K91" i="2"/>
  <c r="J91" i="2"/>
  <c r="I91" i="2"/>
  <c r="G91" i="2"/>
  <c r="H91" i="2"/>
  <c r="H85" i="2"/>
  <c r="K85" i="2"/>
  <c r="G85" i="2"/>
  <c r="I85" i="2"/>
  <c r="J85" i="2"/>
  <c r="K90" i="2"/>
  <c r="I90" i="2"/>
  <c r="H90" i="2"/>
  <c r="J90" i="2"/>
  <c r="G90" i="2"/>
  <c r="J357" i="1"/>
  <c r="I357" i="1"/>
  <c r="H357" i="1"/>
  <c r="G357" i="1"/>
  <c r="F357" i="1"/>
  <c r="G363" i="1"/>
  <c r="F363" i="1"/>
  <c r="J363" i="1"/>
  <c r="I363" i="1"/>
  <c r="H363" i="1"/>
  <c r="M158" i="1"/>
  <c r="N47" i="2"/>
  <c r="E47" i="2"/>
  <c r="I27" i="2"/>
  <c r="H27" i="2"/>
  <c r="G27" i="2"/>
  <c r="K27" i="2"/>
  <c r="J27" i="2"/>
  <c r="K14" i="2"/>
  <c r="J14" i="2"/>
  <c r="I14" i="2"/>
  <c r="H14" i="2"/>
  <c r="G14" i="2"/>
  <c r="K42" i="2"/>
  <c r="J42" i="2"/>
  <c r="I42" i="2"/>
  <c r="G42" i="2"/>
  <c r="H42" i="2"/>
  <c r="G44" i="2"/>
  <c r="K44" i="2"/>
  <c r="J44" i="2"/>
  <c r="I44" i="2"/>
  <c r="H44" i="2"/>
  <c r="M73" i="2"/>
  <c r="S211" i="1"/>
  <c r="R211" i="1"/>
  <c r="Q211" i="1"/>
  <c r="P211" i="1"/>
  <c r="S207" i="1"/>
  <c r="R207" i="1"/>
  <c r="Q207" i="1"/>
  <c r="P207" i="1"/>
  <c r="S203" i="1"/>
  <c r="R203" i="1"/>
  <c r="Q203" i="1"/>
  <c r="P203" i="1"/>
  <c r="S210" i="1"/>
  <c r="R210" i="1"/>
  <c r="Q210" i="1"/>
  <c r="P210" i="1"/>
  <c r="S205" i="1"/>
  <c r="R205" i="1"/>
  <c r="Q205" i="1"/>
  <c r="P205" i="1"/>
  <c r="S209" i="1"/>
  <c r="R209" i="1"/>
  <c r="Q209" i="1"/>
  <c r="P209" i="1"/>
  <c r="R227" i="1"/>
  <c r="Q227" i="1"/>
  <c r="P227" i="1"/>
  <c r="S227" i="1"/>
  <c r="S204" i="1"/>
  <c r="R204" i="1"/>
  <c r="Q204" i="1"/>
  <c r="P204" i="1"/>
  <c r="J351" i="1"/>
  <c r="I351" i="1"/>
  <c r="H351" i="1"/>
  <c r="G351" i="1"/>
  <c r="F351" i="1"/>
  <c r="I213" i="1"/>
  <c r="H213" i="1"/>
  <c r="G213" i="1"/>
  <c r="F213" i="1"/>
  <c r="R375" i="1"/>
  <c r="Q375" i="1"/>
  <c r="P375" i="1"/>
  <c r="T375" i="1"/>
  <c r="S375" i="1"/>
  <c r="K72" i="2"/>
  <c r="J72" i="2"/>
  <c r="I72" i="2"/>
  <c r="H72" i="2"/>
  <c r="G72" i="2"/>
  <c r="S81" i="2"/>
  <c r="R81" i="2"/>
  <c r="Q81" i="2"/>
  <c r="U81" i="2"/>
  <c r="T81" i="2"/>
  <c r="K94" i="2"/>
  <c r="I94" i="2"/>
  <c r="H94" i="2"/>
  <c r="J94" i="2"/>
  <c r="G94" i="2"/>
  <c r="I358" i="1"/>
  <c r="H358" i="1"/>
  <c r="G358" i="1"/>
  <c r="F358" i="1"/>
  <c r="J358" i="1"/>
  <c r="D158" i="1"/>
  <c r="O97" i="2"/>
  <c r="U41" i="2"/>
  <c r="T41" i="2"/>
  <c r="R41" i="2"/>
  <c r="Q41" i="2"/>
  <c r="S41" i="2"/>
  <c r="P47" i="2"/>
  <c r="Q17" i="2"/>
  <c r="U17" i="2"/>
  <c r="T17" i="2"/>
  <c r="S17" i="2"/>
  <c r="R17" i="2"/>
  <c r="T38" i="2"/>
  <c r="S38" i="2"/>
  <c r="R38" i="2"/>
  <c r="U38" i="2"/>
  <c r="Q38" i="2"/>
  <c r="T20" i="2"/>
  <c r="U20" i="2"/>
  <c r="S20" i="2"/>
  <c r="R20" i="2"/>
  <c r="Q20" i="2"/>
  <c r="T351" i="1"/>
  <c r="S351" i="1"/>
  <c r="R351" i="1"/>
  <c r="Q351" i="1"/>
  <c r="P351" i="1"/>
  <c r="T327" i="1"/>
  <c r="S327" i="1"/>
  <c r="R327" i="1"/>
  <c r="Q327" i="1"/>
  <c r="P327" i="1"/>
  <c r="R341" i="1"/>
  <c r="Q341" i="1"/>
  <c r="P341" i="1"/>
  <c r="T341" i="1"/>
  <c r="S341" i="1"/>
  <c r="P350" i="1"/>
  <c r="T350" i="1"/>
  <c r="S350" i="1"/>
  <c r="R350" i="1"/>
  <c r="Q350" i="1"/>
  <c r="J331" i="1"/>
  <c r="I331" i="1"/>
  <c r="H331" i="1"/>
  <c r="G331" i="1"/>
  <c r="F331" i="1"/>
  <c r="I332" i="1"/>
  <c r="H332" i="1"/>
  <c r="G332" i="1"/>
  <c r="F332" i="1"/>
  <c r="J332" i="1"/>
  <c r="G342" i="1"/>
  <c r="F342" i="1"/>
  <c r="J342" i="1"/>
  <c r="I342" i="1"/>
  <c r="H342" i="1"/>
  <c r="J378" i="1"/>
  <c r="I378" i="1"/>
  <c r="H378" i="1"/>
  <c r="G378" i="1"/>
  <c r="F378" i="1"/>
  <c r="G376" i="1"/>
  <c r="F376" i="1"/>
  <c r="J376" i="1"/>
  <c r="I376" i="1"/>
  <c r="H376" i="1"/>
  <c r="I206" i="1"/>
  <c r="H206" i="1"/>
  <c r="G206" i="1"/>
  <c r="F206" i="1"/>
  <c r="R379" i="1"/>
  <c r="Q379" i="1"/>
  <c r="P379" i="1"/>
  <c r="T379" i="1"/>
  <c r="S379" i="1"/>
  <c r="J28" i="1"/>
  <c r="I28" i="1"/>
  <c r="G28" i="1"/>
  <c r="H28" i="1"/>
  <c r="F28" i="1"/>
  <c r="P97" i="2"/>
  <c r="U67" i="2"/>
  <c r="T67" i="2"/>
  <c r="S67" i="2"/>
  <c r="R67" i="2"/>
  <c r="Q67" i="2"/>
  <c r="K76" i="2"/>
  <c r="J76" i="2"/>
  <c r="I76" i="2"/>
  <c r="H76" i="2"/>
  <c r="G76" i="2"/>
  <c r="T80" i="2"/>
  <c r="S80" i="2"/>
  <c r="R80" i="2"/>
  <c r="Q80" i="2"/>
  <c r="U80" i="2"/>
  <c r="U86" i="2"/>
  <c r="T86" i="2"/>
  <c r="R86" i="2"/>
  <c r="Q86" i="2"/>
  <c r="S86" i="2"/>
  <c r="G74" i="2"/>
  <c r="F73" i="2"/>
  <c r="K74" i="2"/>
  <c r="J74" i="2"/>
  <c r="H74" i="2"/>
  <c r="I74" i="2"/>
  <c r="U78" i="2"/>
  <c r="T78" i="2"/>
  <c r="S78" i="2"/>
  <c r="Q78" i="2"/>
  <c r="R78" i="2"/>
  <c r="H93" i="2"/>
  <c r="G93" i="2"/>
  <c r="K93" i="2"/>
  <c r="J93" i="2"/>
  <c r="I93" i="2"/>
  <c r="I362" i="1"/>
  <c r="H362" i="1"/>
  <c r="G362" i="1"/>
  <c r="F362" i="1"/>
  <c r="J362" i="1"/>
  <c r="N158" i="1"/>
  <c r="K25" i="2"/>
  <c r="I25" i="2"/>
  <c r="H25" i="2"/>
  <c r="J25" i="2"/>
  <c r="G25" i="2"/>
  <c r="F47" i="2"/>
  <c r="H17" i="2"/>
  <c r="G17" i="2"/>
  <c r="K17" i="2"/>
  <c r="J17" i="2"/>
  <c r="I17" i="2"/>
  <c r="K21" i="2"/>
  <c r="I21" i="2"/>
  <c r="H21" i="2"/>
  <c r="J21" i="2"/>
  <c r="G21" i="2"/>
  <c r="G20" i="2"/>
  <c r="I20" i="2"/>
  <c r="H20" i="2"/>
  <c r="K20" i="2"/>
  <c r="J20" i="2"/>
  <c r="K58" i="2"/>
  <c r="J58" i="2"/>
  <c r="I58" i="2"/>
  <c r="H58" i="2"/>
  <c r="G58" i="2"/>
  <c r="M97" i="2"/>
  <c r="R218" i="1"/>
  <c r="Q218" i="1"/>
  <c r="P218" i="1"/>
  <c r="S218" i="1"/>
  <c r="R219" i="1"/>
  <c r="Q219" i="1"/>
  <c r="P219" i="1"/>
  <c r="S219" i="1"/>
  <c r="P346" i="1"/>
  <c r="T346" i="1"/>
  <c r="S346" i="1"/>
  <c r="R346" i="1"/>
  <c r="Q346" i="1"/>
  <c r="P73" i="2"/>
  <c r="U74" i="2"/>
  <c r="T74" i="2"/>
  <c r="S74" i="2"/>
  <c r="R74" i="2"/>
  <c r="Q74" i="2"/>
  <c r="H13" i="2"/>
  <c r="G13" i="2"/>
  <c r="K13" i="2"/>
  <c r="J13" i="2"/>
  <c r="I13" i="2"/>
  <c r="K18" i="2"/>
  <c r="J18" i="2"/>
  <c r="I18" i="2"/>
  <c r="H18" i="2"/>
  <c r="G18" i="2"/>
  <c r="K46" i="2"/>
  <c r="J46" i="2"/>
  <c r="I46" i="2"/>
  <c r="G46" i="2"/>
  <c r="H46" i="2"/>
  <c r="G57" i="2"/>
  <c r="K57" i="2"/>
  <c r="J57" i="2"/>
  <c r="H57" i="2"/>
  <c r="I57" i="2"/>
  <c r="P363" i="1"/>
  <c r="T363" i="1"/>
  <c r="S363" i="1"/>
  <c r="Q363" i="1"/>
  <c r="R363" i="1"/>
  <c r="R358" i="1"/>
  <c r="Q358" i="1"/>
  <c r="P358" i="1"/>
  <c r="T358" i="1"/>
  <c r="S358" i="1"/>
  <c r="B27" i="1"/>
  <c r="O47" i="2"/>
  <c r="O23" i="2"/>
  <c r="E97" i="2"/>
  <c r="R19" i="2"/>
  <c r="Q19" i="2"/>
  <c r="U19" i="2"/>
  <c r="T19" i="2"/>
  <c r="S19" i="2"/>
  <c r="U21" i="2"/>
  <c r="T21" i="2"/>
  <c r="R21" i="2"/>
  <c r="Q21" i="2"/>
  <c r="S21" i="2"/>
  <c r="U25" i="2"/>
  <c r="T25" i="2"/>
  <c r="R25" i="2"/>
  <c r="Q25" i="2"/>
  <c r="S25" i="2"/>
  <c r="T42" i="2"/>
  <c r="S42" i="2"/>
  <c r="R42" i="2"/>
  <c r="U42" i="2"/>
  <c r="Q42" i="2"/>
  <c r="P23" i="2"/>
  <c r="T24" i="2"/>
  <c r="S24" i="2"/>
  <c r="Q24" i="2"/>
  <c r="U24" i="2"/>
  <c r="R24" i="2"/>
  <c r="C156" i="1"/>
  <c r="T331" i="1"/>
  <c r="S331" i="1"/>
  <c r="R331" i="1"/>
  <c r="Q331" i="1"/>
  <c r="P331" i="1"/>
  <c r="R345" i="1"/>
  <c r="Q345" i="1"/>
  <c r="P345" i="1"/>
  <c r="T345" i="1"/>
  <c r="S345" i="1"/>
  <c r="T26" i="1"/>
  <c r="S26" i="1"/>
  <c r="R26" i="1"/>
  <c r="Q26" i="1"/>
  <c r="P26" i="1"/>
  <c r="Q102" i="2"/>
  <c r="U102" i="2"/>
  <c r="T102" i="2"/>
  <c r="S102" i="2"/>
  <c r="R102" i="2"/>
  <c r="J327" i="1"/>
  <c r="I327" i="1"/>
  <c r="H327" i="1"/>
  <c r="G327" i="1"/>
  <c r="F327" i="1"/>
  <c r="I336" i="1"/>
  <c r="H336" i="1"/>
  <c r="G336" i="1"/>
  <c r="F336" i="1"/>
  <c r="J336" i="1"/>
  <c r="G346" i="1"/>
  <c r="F346" i="1"/>
  <c r="J346" i="1"/>
  <c r="I346" i="1"/>
  <c r="H346" i="1"/>
  <c r="G380" i="1"/>
  <c r="F380" i="1"/>
  <c r="J380" i="1"/>
  <c r="I380" i="1"/>
  <c r="H380" i="1"/>
  <c r="I207" i="1"/>
  <c r="H207" i="1"/>
  <c r="G207" i="1"/>
  <c r="F207" i="1"/>
  <c r="T370" i="1"/>
  <c r="S370" i="1"/>
  <c r="R370" i="1"/>
  <c r="Q370" i="1"/>
  <c r="P370" i="1"/>
  <c r="D27" i="1"/>
  <c r="K63" i="2"/>
  <c r="J63" i="2"/>
  <c r="I63" i="2"/>
  <c r="H63" i="2"/>
  <c r="G63" i="2"/>
  <c r="K80" i="2"/>
  <c r="J80" i="2"/>
  <c r="I80" i="2"/>
  <c r="H80" i="2"/>
  <c r="G80" i="2"/>
  <c r="Q85" i="2"/>
  <c r="T85" i="2"/>
  <c r="U85" i="2"/>
  <c r="S85" i="2"/>
  <c r="R85" i="2"/>
  <c r="J92" i="2"/>
  <c r="I92" i="2"/>
  <c r="H92" i="2"/>
  <c r="G92" i="2"/>
  <c r="K92" i="2"/>
  <c r="G78" i="2"/>
  <c r="K78" i="2"/>
  <c r="J78" i="2"/>
  <c r="I78" i="2"/>
  <c r="H78" i="2"/>
  <c r="U87" i="2"/>
  <c r="S87" i="2"/>
  <c r="R87" i="2"/>
  <c r="T87" i="2"/>
  <c r="Q87" i="2"/>
  <c r="S88" i="2"/>
  <c r="Q88" i="2"/>
  <c r="U88" i="2"/>
  <c r="T88" i="2"/>
  <c r="R88" i="2"/>
  <c r="I366" i="1"/>
  <c r="H366" i="1"/>
  <c r="G366" i="1"/>
  <c r="F366" i="1"/>
  <c r="J366" i="1"/>
  <c r="J356" i="1"/>
  <c r="I356" i="1"/>
  <c r="H356" i="1"/>
  <c r="G356" i="1"/>
  <c r="F356" i="1"/>
  <c r="K15" i="2"/>
  <c r="J15" i="2"/>
  <c r="I15" i="2"/>
  <c r="H15" i="2"/>
  <c r="G15" i="2"/>
  <c r="J16" i="2"/>
  <c r="I16" i="2"/>
  <c r="H16" i="2"/>
  <c r="G16" i="2"/>
  <c r="K16" i="2"/>
  <c r="K29" i="2"/>
  <c r="I29" i="2"/>
  <c r="H29" i="2"/>
  <c r="J29" i="2"/>
  <c r="G29" i="2"/>
  <c r="K22" i="2"/>
  <c r="J22" i="2"/>
  <c r="I22" i="2"/>
  <c r="G22" i="2"/>
  <c r="H22" i="2"/>
  <c r="G24" i="2"/>
  <c r="K24" i="2"/>
  <c r="J24" i="2"/>
  <c r="I24" i="2"/>
  <c r="F23" i="2"/>
  <c r="H24" i="2"/>
  <c r="U57" i="2"/>
  <c r="T57" i="2"/>
  <c r="S57" i="2"/>
  <c r="R57" i="2"/>
  <c r="Q57" i="2"/>
  <c r="R51" i="2"/>
  <c r="Q51" i="2"/>
  <c r="S51" i="2"/>
  <c r="U51" i="2"/>
  <c r="T51" i="2"/>
  <c r="C73" i="2"/>
  <c r="S212" i="1"/>
  <c r="R212" i="1"/>
  <c r="Q212" i="1"/>
  <c r="P212" i="1"/>
  <c r="S208" i="1"/>
  <c r="R208" i="1"/>
  <c r="Q208" i="1"/>
  <c r="P208" i="1"/>
  <c r="R224" i="1"/>
  <c r="Q224" i="1"/>
  <c r="P224" i="1"/>
  <c r="S224" i="1"/>
  <c r="S213" i="1"/>
  <c r="R213" i="1"/>
  <c r="Q213" i="1"/>
  <c r="P213" i="1"/>
  <c r="H102" i="2"/>
  <c r="G102" i="2"/>
  <c r="K102" i="2"/>
  <c r="J102" i="2"/>
  <c r="I102" i="2"/>
  <c r="G70" i="2"/>
  <c r="K70" i="2"/>
  <c r="J70" i="2"/>
  <c r="I70" i="2"/>
  <c r="H70" i="2"/>
  <c r="I39" i="2"/>
  <c r="H39" i="2"/>
  <c r="G39" i="2"/>
  <c r="K39" i="2"/>
  <c r="J39" i="2"/>
  <c r="I51" i="2"/>
  <c r="H51" i="2"/>
  <c r="G51" i="2"/>
  <c r="J51" i="2"/>
  <c r="K51" i="2"/>
  <c r="T365" i="1"/>
  <c r="S365" i="1"/>
  <c r="R365" i="1"/>
  <c r="Q365" i="1"/>
  <c r="P365" i="1"/>
  <c r="R362" i="1"/>
  <c r="Q362" i="1"/>
  <c r="P362" i="1"/>
  <c r="S362" i="1"/>
  <c r="T362" i="1"/>
  <c r="D97" i="2"/>
  <c r="T18" i="2"/>
  <c r="U18" i="2"/>
  <c r="S18" i="2"/>
  <c r="R18" i="2"/>
  <c r="Q18" i="2"/>
  <c r="S16" i="2"/>
  <c r="R16" i="2"/>
  <c r="Q16" i="2"/>
  <c r="T16" i="2"/>
  <c r="U16" i="2"/>
  <c r="T46" i="2"/>
  <c r="S46" i="2"/>
  <c r="R46" i="2"/>
  <c r="U46" i="2"/>
  <c r="Q46" i="2"/>
  <c r="T28" i="2"/>
  <c r="S28" i="2"/>
  <c r="U28" i="2"/>
  <c r="R28" i="2"/>
  <c r="Q28" i="2"/>
  <c r="C158" i="1"/>
  <c r="T347" i="1"/>
  <c r="S347" i="1"/>
  <c r="R347" i="1"/>
  <c r="Q347" i="1"/>
  <c r="P347" i="1"/>
  <c r="T335" i="1"/>
  <c r="S335" i="1"/>
  <c r="R335" i="1"/>
  <c r="Q335" i="1"/>
  <c r="P335" i="1"/>
  <c r="R349" i="1"/>
  <c r="Q349" i="1"/>
  <c r="P349" i="1"/>
  <c r="T349" i="1"/>
  <c r="S349" i="1"/>
  <c r="P158" i="1"/>
  <c r="T93" i="1"/>
  <c r="S93" i="1"/>
  <c r="R93" i="1"/>
  <c r="Q93" i="1"/>
  <c r="P93" i="1"/>
  <c r="P155" i="1"/>
  <c r="T90" i="1"/>
  <c r="O92" i="1"/>
  <c r="S90" i="1"/>
  <c r="R90" i="1"/>
  <c r="Q90" i="1"/>
  <c r="P90" i="1"/>
  <c r="I341" i="1"/>
  <c r="H341" i="1"/>
  <c r="G341" i="1"/>
  <c r="F341" i="1"/>
  <c r="J341" i="1"/>
  <c r="G350" i="1"/>
  <c r="F350" i="1"/>
  <c r="J350" i="1"/>
  <c r="I350" i="1"/>
  <c r="H350" i="1"/>
  <c r="J373" i="1"/>
  <c r="I373" i="1"/>
  <c r="H373" i="1"/>
  <c r="G373" i="1"/>
  <c r="F373" i="1"/>
  <c r="I208" i="1"/>
  <c r="H208" i="1"/>
  <c r="G208" i="1"/>
  <c r="F208" i="1"/>
  <c r="J93" i="1"/>
  <c r="I93" i="1"/>
  <c r="H93" i="1"/>
  <c r="G93" i="1"/>
  <c r="F93" i="1"/>
  <c r="F158" i="1"/>
  <c r="T374" i="1"/>
  <c r="S374" i="1"/>
  <c r="R374" i="1"/>
  <c r="Q374" i="1"/>
  <c r="P374" i="1"/>
  <c r="P372" i="1"/>
  <c r="T372" i="1"/>
  <c r="S372" i="1"/>
  <c r="R372" i="1"/>
  <c r="Q372" i="1"/>
  <c r="L27" i="1"/>
  <c r="U63" i="2"/>
  <c r="T63" i="2"/>
  <c r="S63" i="2"/>
  <c r="R63" i="2"/>
  <c r="Q63" i="2"/>
  <c r="U82" i="2"/>
  <c r="T82" i="2"/>
  <c r="S82" i="2"/>
  <c r="R82" i="2"/>
  <c r="Q82" i="2"/>
  <c r="R65" i="2"/>
  <c r="Q65" i="2"/>
  <c r="U65" i="2"/>
  <c r="T65" i="2"/>
  <c r="S65" i="2"/>
  <c r="J84" i="2"/>
  <c r="H84" i="2"/>
  <c r="G84" i="2"/>
  <c r="I84" i="2"/>
  <c r="K84" i="2"/>
  <c r="Q93" i="2"/>
  <c r="T93" i="2"/>
  <c r="S93" i="2"/>
  <c r="U93" i="2"/>
  <c r="R93" i="2"/>
  <c r="J360" i="1"/>
  <c r="I360" i="1"/>
  <c r="H360" i="1"/>
  <c r="F360" i="1"/>
  <c r="G360" i="1"/>
  <c r="B156" i="1"/>
  <c r="M92" i="1"/>
  <c r="M157" i="1" s="1"/>
  <c r="M155" i="1"/>
  <c r="K33" i="2"/>
  <c r="I33" i="2"/>
  <c r="H33" i="2"/>
  <c r="J33" i="2"/>
  <c r="G33" i="2"/>
  <c r="I31" i="2"/>
  <c r="H31" i="2"/>
  <c r="G31" i="2"/>
  <c r="K31" i="2"/>
  <c r="J31" i="2"/>
  <c r="K26" i="2"/>
  <c r="J26" i="2"/>
  <c r="I26" i="2"/>
  <c r="G26" i="2"/>
  <c r="H26" i="2"/>
  <c r="G28" i="2"/>
  <c r="K28" i="2"/>
  <c r="J28" i="2"/>
  <c r="H28" i="2"/>
  <c r="I28" i="2"/>
  <c r="C97" i="2"/>
  <c r="R221" i="1"/>
  <c r="Q221" i="1"/>
  <c r="P221" i="1"/>
  <c r="S221" i="1"/>
  <c r="S202" i="1"/>
  <c r="R202" i="1"/>
  <c r="Q202" i="1"/>
  <c r="P202" i="1"/>
  <c r="S206" i="1"/>
  <c r="R206" i="1"/>
  <c r="Q206" i="1"/>
  <c r="P206" i="1"/>
  <c r="R226" i="1"/>
  <c r="Q226" i="1"/>
  <c r="P226" i="1"/>
  <c r="S226" i="1"/>
  <c r="I140" i="1"/>
  <c r="G140" i="1"/>
  <c r="S137" i="1"/>
  <c r="Q137" i="1"/>
  <c r="J54" i="1"/>
  <c r="I54" i="1"/>
  <c r="G54" i="1"/>
  <c r="F54" i="1"/>
  <c r="H54" i="1"/>
  <c r="S193" i="1"/>
  <c r="Q193" i="1"/>
  <c r="S173" i="1"/>
  <c r="Q173" i="1"/>
  <c r="I183" i="1"/>
  <c r="G183" i="1"/>
  <c r="S146" i="1"/>
  <c r="Q146" i="1"/>
  <c r="S179" i="1"/>
  <c r="Q179" i="1"/>
  <c r="I163" i="1"/>
  <c r="G163" i="1"/>
  <c r="I174" i="1"/>
  <c r="G174" i="1"/>
  <c r="S175" i="1"/>
  <c r="Q175" i="1"/>
  <c r="S138" i="1"/>
  <c r="Q138" i="1"/>
  <c r="S171" i="1"/>
  <c r="Q171" i="1"/>
  <c r="S165" i="1"/>
  <c r="Q165" i="1"/>
  <c r="Q182" i="1"/>
  <c r="S182" i="1"/>
  <c r="Q170" i="1"/>
  <c r="S170" i="1"/>
  <c r="I148" i="1"/>
  <c r="G148" i="1"/>
  <c r="S161" i="1"/>
  <c r="Q161" i="1"/>
  <c r="I161" i="1"/>
  <c r="G161" i="1"/>
  <c r="S140" i="1"/>
  <c r="Q140" i="1"/>
  <c r="I179" i="1"/>
  <c r="G179" i="1"/>
  <c r="I197" i="1"/>
  <c r="G197" i="1"/>
  <c r="S169" i="1"/>
  <c r="Q169" i="1"/>
  <c r="I178" i="1"/>
  <c r="G178" i="1"/>
  <c r="I167" i="1"/>
  <c r="G167" i="1"/>
  <c r="L184" i="1"/>
  <c r="Q174" i="1"/>
  <c r="S174" i="1"/>
  <c r="I170" i="1"/>
  <c r="G170" i="1"/>
  <c r="S188" i="1"/>
  <c r="Q188" i="1"/>
  <c r="Q172" i="1"/>
  <c r="S172" i="1"/>
  <c r="I175" i="1"/>
  <c r="G175" i="1"/>
  <c r="S145" i="1"/>
  <c r="Q145" i="1"/>
  <c r="I68" i="1"/>
  <c r="H68" i="1"/>
  <c r="G68" i="1"/>
  <c r="F68" i="1"/>
  <c r="J68" i="1"/>
  <c r="Q183" i="1"/>
  <c r="S183" i="1"/>
  <c r="I176" i="1"/>
  <c r="G176" i="1"/>
  <c r="S194" i="1"/>
  <c r="Q194" i="1"/>
  <c r="S159" i="1"/>
  <c r="Q159" i="1"/>
  <c r="I180" i="1"/>
  <c r="G180" i="1"/>
  <c r="I173" i="1"/>
  <c r="G173" i="1"/>
  <c r="S196" i="1"/>
  <c r="Q196" i="1"/>
  <c r="N198" i="1"/>
  <c r="Q178" i="1"/>
  <c r="S178" i="1"/>
  <c r="S139" i="1"/>
  <c r="Q139" i="1"/>
  <c r="G190" i="1"/>
  <c r="I190" i="1"/>
  <c r="S190" i="1"/>
  <c r="Q190" i="1"/>
  <c r="Q168" i="1"/>
  <c r="S168" i="1"/>
  <c r="I154" i="1"/>
  <c r="G154" i="1"/>
  <c r="I146" i="1"/>
  <c r="G146" i="1"/>
  <c r="Q119" i="1"/>
  <c r="P119" i="1"/>
  <c r="P184" i="1"/>
  <c r="T119" i="1"/>
  <c r="S119" i="1"/>
  <c r="R119" i="1"/>
  <c r="B184" i="1"/>
  <c r="G196" i="1"/>
  <c r="I196" i="1"/>
  <c r="S192" i="1"/>
  <c r="Q192" i="1"/>
  <c r="Q176" i="1"/>
  <c r="S176" i="1"/>
  <c r="M198" i="1"/>
  <c r="I160" i="1"/>
  <c r="G160" i="1"/>
  <c r="H119" i="1"/>
  <c r="F184" i="1"/>
  <c r="G119" i="1"/>
  <c r="F119" i="1"/>
  <c r="J119" i="1"/>
  <c r="I119" i="1"/>
  <c r="F198" i="1"/>
  <c r="F133" i="1"/>
  <c r="J133" i="1"/>
  <c r="I133" i="1"/>
  <c r="H133" i="1"/>
  <c r="G133" i="1"/>
  <c r="I162" i="1"/>
  <c r="G162" i="1"/>
  <c r="I195" i="1"/>
  <c r="G195" i="1"/>
  <c r="S189" i="1"/>
  <c r="Q189" i="1"/>
  <c r="Q164" i="1"/>
  <c r="S164" i="1"/>
  <c r="G141" i="1"/>
  <c r="I141" i="1"/>
  <c r="S148" i="1"/>
  <c r="Q148" i="1"/>
  <c r="I193" i="1"/>
  <c r="G193" i="1"/>
  <c r="S153" i="1"/>
  <c r="Q153" i="1"/>
  <c r="T54" i="1"/>
  <c r="S54" i="1"/>
  <c r="R54" i="1"/>
  <c r="P54" i="1"/>
  <c r="Q54" i="1"/>
  <c r="S147" i="1"/>
  <c r="Q147" i="1"/>
  <c r="I169" i="1"/>
  <c r="G169" i="1"/>
  <c r="I164" i="1"/>
  <c r="G164" i="1"/>
  <c r="S143" i="1"/>
  <c r="Q143" i="1"/>
  <c r="G192" i="1"/>
  <c r="I192" i="1"/>
  <c r="S177" i="1"/>
  <c r="Q177" i="1"/>
  <c r="S167" i="1"/>
  <c r="Q167" i="1"/>
  <c r="D184" i="1"/>
  <c r="I181" i="1"/>
  <c r="G181" i="1"/>
  <c r="I159" i="1"/>
  <c r="G159" i="1"/>
  <c r="Q154" i="1"/>
  <c r="S154" i="1"/>
  <c r="G147" i="1"/>
  <c r="I147" i="1"/>
  <c r="G194" i="1"/>
  <c r="I194" i="1"/>
  <c r="S144" i="1"/>
  <c r="Q144" i="1"/>
  <c r="Q162" i="1"/>
  <c r="S162" i="1"/>
  <c r="G139" i="1"/>
  <c r="I139" i="1"/>
  <c r="I177" i="1"/>
  <c r="G177" i="1"/>
  <c r="I172" i="1"/>
  <c r="G172" i="1"/>
  <c r="S191" i="1"/>
  <c r="Q191" i="1"/>
  <c r="I144" i="1"/>
  <c r="G144" i="1"/>
  <c r="S141" i="1"/>
  <c r="Q141" i="1"/>
  <c r="I168" i="1"/>
  <c r="G168" i="1"/>
  <c r="I142" i="1"/>
  <c r="G142" i="1"/>
  <c r="G191" i="1"/>
  <c r="I191" i="1"/>
  <c r="M184" i="1"/>
  <c r="I165" i="1"/>
  <c r="G165" i="1"/>
  <c r="Q197" i="1"/>
  <c r="S197" i="1"/>
  <c r="D198" i="1"/>
  <c r="C184" i="1"/>
  <c r="G188" i="1"/>
  <c r="I188" i="1"/>
  <c r="S163" i="1"/>
  <c r="Q163" i="1"/>
  <c r="I138" i="1"/>
  <c r="G138" i="1"/>
  <c r="Q180" i="1"/>
  <c r="S180" i="1"/>
  <c r="Q166" i="1"/>
  <c r="S166" i="1"/>
  <c r="N184" i="1"/>
  <c r="I189" i="1"/>
  <c r="G189" i="1"/>
  <c r="S195" i="1"/>
  <c r="Q195" i="1"/>
  <c r="S142" i="1"/>
  <c r="Q142" i="1"/>
  <c r="R68" i="1"/>
  <c r="Q68" i="1"/>
  <c r="P68" i="1"/>
  <c r="S68" i="1"/>
  <c r="T68" i="1"/>
  <c r="G143" i="1"/>
  <c r="I143" i="1"/>
  <c r="L198" i="1"/>
  <c r="S181" i="1"/>
  <c r="Q181" i="1"/>
  <c r="I182" i="1"/>
  <c r="G182" i="1"/>
  <c r="I166" i="1"/>
  <c r="G166" i="1"/>
  <c r="P198" i="1"/>
  <c r="T133" i="1"/>
  <c r="S133" i="1"/>
  <c r="R133" i="1"/>
  <c r="Q133" i="1"/>
  <c r="P133" i="1"/>
  <c r="I153" i="1"/>
  <c r="G153" i="1"/>
  <c r="Q160" i="1"/>
  <c r="S160" i="1"/>
  <c r="R228" i="1" l="1"/>
  <c r="Q228" i="1"/>
  <c r="P228" i="1"/>
  <c r="S228" i="1"/>
  <c r="I158" i="1"/>
  <c r="G158" i="1"/>
  <c r="H97" i="2"/>
  <c r="G97" i="2"/>
  <c r="K97" i="2"/>
  <c r="J97" i="2"/>
  <c r="I97" i="2"/>
  <c r="J27" i="1"/>
  <c r="I27" i="1"/>
  <c r="H27" i="1"/>
  <c r="G27" i="1"/>
  <c r="F27" i="1"/>
  <c r="S198" i="1"/>
  <c r="Q198" i="1"/>
  <c r="Q156" i="1"/>
  <c r="S156" i="1"/>
  <c r="J47" i="2"/>
  <c r="I47" i="2"/>
  <c r="H47" i="2"/>
  <c r="G47" i="2"/>
  <c r="K47" i="2"/>
  <c r="Q97" i="2"/>
  <c r="U97" i="2"/>
  <c r="T97" i="2"/>
  <c r="S97" i="2"/>
  <c r="R97" i="2"/>
  <c r="F157" i="1"/>
  <c r="G92" i="1"/>
  <c r="F92" i="1"/>
  <c r="J92" i="1"/>
  <c r="I92" i="1"/>
  <c r="H92" i="1"/>
  <c r="R23" i="2"/>
  <c r="Q23" i="2"/>
  <c r="U23" i="2"/>
  <c r="T23" i="2"/>
  <c r="S23" i="2"/>
  <c r="S184" i="1"/>
  <c r="Q184" i="1"/>
  <c r="G198" i="1"/>
  <c r="I198" i="1"/>
  <c r="I73" i="2"/>
  <c r="H73" i="2"/>
  <c r="G73" i="2"/>
  <c r="J73" i="2"/>
  <c r="K73" i="2"/>
  <c r="T27" i="1"/>
  <c r="R27" i="1"/>
  <c r="S27" i="1"/>
  <c r="Q27" i="1"/>
  <c r="P27" i="1"/>
  <c r="I155" i="1"/>
  <c r="G155" i="1"/>
  <c r="C157" i="1"/>
  <c r="P157" i="1"/>
  <c r="P92" i="1"/>
  <c r="T92" i="1"/>
  <c r="S92" i="1"/>
  <c r="R92" i="1"/>
  <c r="Q92" i="1"/>
  <c r="Q158" i="1"/>
  <c r="S158" i="1"/>
  <c r="I23" i="2"/>
  <c r="H23" i="2"/>
  <c r="G23" i="2"/>
  <c r="K23" i="2"/>
  <c r="J23" i="2"/>
  <c r="U47" i="2"/>
  <c r="T47" i="2"/>
  <c r="R47" i="2"/>
  <c r="Q47" i="2"/>
  <c r="S47" i="2"/>
  <c r="I156" i="1"/>
  <c r="G156" i="1"/>
  <c r="N157" i="1"/>
  <c r="L157" i="1"/>
  <c r="I184" i="1"/>
  <c r="G184" i="1"/>
  <c r="S155" i="1"/>
  <c r="Q155" i="1"/>
  <c r="R73" i="2"/>
  <c r="Q73" i="2"/>
  <c r="U73" i="2"/>
  <c r="T73" i="2"/>
  <c r="S73" i="2"/>
  <c r="I157" i="1" l="1"/>
  <c r="G157" i="1"/>
  <c r="S157" i="1"/>
  <c r="Q157" i="1"/>
</calcChain>
</file>

<file path=xl/sharedStrings.xml><?xml version="1.0" encoding="utf-8"?>
<sst xmlns="http://schemas.openxmlformats.org/spreadsheetml/2006/main" count="601" uniqueCount="153">
  <si>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</si>
  <si>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</si>
  <si>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</si>
  <si>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</si>
  <si>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</si>
  <si>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</si>
  <si>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</si>
  <si>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</si>
  <si>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</si>
  <si>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</si>
  <si>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</si>
  <si>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</si>
  <si>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</si>
  <si>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</si>
  <si>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</si>
  <si>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</si>
  <si>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</si>
  <si>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</si>
  <si>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</si>
  <si>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</si>
  <si>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</si>
  <si>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</si>
  <si>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</si>
  <si>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</si>
  <si>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</si>
  <si>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</si>
  <si>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</si>
  <si>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</si>
  <si>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</si>
  <si>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</si>
  <si>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</si>
  <si>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</si>
  <si>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</si>
  <si>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</si>
  <si>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</si>
  <si>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</si>
  <si>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</si>
  <si>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</si>
  <si>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</si>
  <si>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</si>
  <si>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</si>
  <si>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</si>
  <si>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</si>
  <si>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</si>
  <si>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</si>
  <si>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</si>
  <si>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</si>
  <si>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</si>
  <si>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</si>
  <si>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</si>
  <si>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</si>
  <si>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</si>
  <si>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</si>
  <si>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</si>
  <si>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</si>
  <si>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</si>
  <si>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</si>
  <si>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</si>
  <si>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</si>
  <si>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</si>
  <si>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</si>
  <si>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</si>
  <si>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</si>
  <si>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</si>
  <si>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</si>
  <si>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</si>
  <si>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</si>
  <si>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dif 24-19</t>
  </si>
  <si>
    <t>Tasas de ocupación según municipio de alojamiento</t>
  </si>
  <si>
    <t>var 24/19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</si>
  <si>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</si>
  <si>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</si>
  <si>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</si>
  <si>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</si>
  <si>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</si>
  <si>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</si>
  <si>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</si>
  <si>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</si>
  <si>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</si>
  <si>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</si>
  <si>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</si>
  <si>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</si>
  <si>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</si>
  <si>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</si>
  <si>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</si>
  <si>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</si>
  <si>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</si>
  <si>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</si>
  <si>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</si>
  <si>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</si>
  <si>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</si>
  <si>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</si>
  <si>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</si>
  <si>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</si>
  <si>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</si>
  <si>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</si>
  <si>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</si>
  <si>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</si>
  <si>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</si>
  <si>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</si>
  <si>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</si>
  <si>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</si>
  <si>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</si>
  <si>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</si>
  <si>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</si>
  <si>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</si>
  <si>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</si>
  <si>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</si>
  <si>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Letonia</t>
  </si>
  <si>
    <t>Marruecos</t>
  </si>
  <si>
    <t>Rumanía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</si>
  <si>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</si>
  <si>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</si>
  <si>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</si>
  <si>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</si>
  <si>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</si>
  <si>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</si>
  <si>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</si>
  <si>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</si>
  <si>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</si>
  <si>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</si>
  <si>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Fuente: Estadísticas de Movimientos Turísticos en Fronteras de Canarias 
FRONTUR ISTAC (turistas residentes en el extranjero y en Península)</t>
  </si>
  <si>
    <t>Entrada de turistas en Tenerife - procedencia y características del viaje</t>
  </si>
  <si>
    <t>Turistas entrados en Tenerife según lugar de residencia</t>
  </si>
  <si>
    <t>TOTAL</t>
  </si>
  <si>
    <t>TOTAL RESIDENTES EN ESPAÑA</t>
  </si>
  <si>
    <t>TOTAL RESIDENTES EN EL EXTRANJERO</t>
  </si>
  <si>
    <t>Turistas entrados en Tenerife según número de pernoctaciones realizadas</t>
  </si>
  <si>
    <t>TOTAL NOCHES</t>
  </si>
  <si>
    <t>De 1 a 7 noches</t>
  </si>
  <si>
    <t>De 8 a 15 noches</t>
  </si>
  <si>
    <t>De 16 a 31 noches</t>
  </si>
  <si>
    <t>Más de 31 noches</t>
  </si>
  <si>
    <t>Turistas entrados en Tenerife según tipo de alojamiento utilizado</t>
  </si>
  <si>
    <t>TOTAL ALOJAMIENTO</t>
  </si>
  <si>
    <t>Hoteles y alojamientos similares</t>
  </si>
  <si>
    <t>Hoteles y alojamientos similares excepto apartamentos</t>
  </si>
  <si>
    <t>Vivienda de amigos y familiares</t>
  </si>
  <si>
    <t>Vivienda propia</t>
  </si>
  <si>
    <t>Cruceros</t>
  </si>
  <si>
    <t>Otro</t>
  </si>
  <si>
    <t>Turistas entrados en Tenerife según motivo del viaje</t>
  </si>
  <si>
    <t>TOTAL MOTIVOS</t>
  </si>
  <si>
    <t>Vacaciones, recreo y ocio</t>
  </si>
  <si>
    <t>Visita y salud</t>
  </si>
  <si>
    <t>Negocios y motivos profesionales</t>
  </si>
  <si>
    <t>Educación, religión, compras y otros motivos personales</t>
  </si>
  <si>
    <t>Turistas entrados en Tenerife según forma de contratación del viaje</t>
  </si>
  <si>
    <t>Si contrataron un paquete turístico</t>
  </si>
  <si>
    <t>No contrataron un paquete turístico</t>
  </si>
  <si>
    <t>Fuente: FRONTUR - ISTAC. Elaboración Turismo de Tenerife</t>
  </si>
  <si>
    <t>julio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</si>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</sst>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rgb="FFD8767F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color rgb="FF77CCD7"/>
      <name val="Aptos Narrow"/>
      <family val="2"/>
      <scheme val="minor"/>
    </font>
    <font>
      <b/>
      <sz val="11"/>
      <color rgb="FF8DC192"/>
      <name val="Aptos Narrow"/>
      <family val="2"/>
      <scheme val="minor"/>
    </font>
    <font>
      <sz val="11"/>
      <color rgb="FF8DC192"/>
      <name val="Aptos Narrow"/>
      <family val="2"/>
      <scheme val="minor"/>
    </font>
    <font>
      <b/>
      <sz val="11"/>
      <color rgb="FF60A4EE"/>
      <name val="Aptos Narrow"/>
      <family val="2"/>
      <scheme val="minor"/>
    </font>
    <font>
      <sz val="11"/>
      <color rgb="FF60A4EE"/>
      <name val="Aptos Narrow"/>
      <family val="2"/>
      <scheme val="minor"/>
    </font>
    <font>
      <b/>
      <sz val="11"/>
      <color rgb="FFD8767F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7CCD7"/>
        <bgColor indexed="64"/>
      </patternFill>
    </fill>
    <fill>
      <patternFill patternType="solid">
        <fgColor rgb="FF8DC192"/>
        <bgColor indexed="64"/>
      </patternFill>
    </fill>
    <fill>
      <patternFill patternType="solid">
        <fgColor rgb="FF60A4EE"/>
        <bgColor indexed="64"/>
      </patternFill>
    </fill>
    <fill>
      <patternFill patternType="solid">
        <fgColor rgb="FFD8767F"/>
        <bgColor indexed="64"/>
      </patternFill>
    </fill>
  </fills>
  <borders count="157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/>
      <top style="dashed">
        <color theme="0" tint="-0.499984740745262"/>
      </top>
      <bottom/>
      <diagonal/>
    </border>
    <border>
      <left style="hair">
        <color theme="4" tint="0.59996337778862885"/>
      </left>
      <right style="hair">
        <color theme="4" tint="0.59996337778862885"/>
      </right>
      <top style="hair">
        <color theme="4" tint="0.59996337778862885"/>
      </top>
      <bottom style="hair">
        <color theme="4" tint="0.59996337778862885"/>
      </bottom>
      <diagonal/>
    </border>
    <border>
      <left style="hair">
        <color rgb="FF77CCD7"/>
      </left>
      <right style="hair">
        <color rgb="FF77CCD7"/>
      </right>
      <top style="dashed">
        <color theme="0" tint="-0.34998626667073579"/>
      </top>
      <bottom style="hair">
        <color rgb="FF77CCD7"/>
      </bottom>
      <diagonal/>
    </border>
    <border>
      <left style="hair">
        <color rgb="FF8DC192"/>
      </left>
      <right style="hair">
        <color rgb="FF8DC192"/>
      </right>
      <top style="dashed">
        <color theme="0" tint="-0.34998626667073579"/>
      </top>
      <bottom style="hair">
        <color rgb="FF8DC192"/>
      </bottom>
      <diagonal/>
    </border>
    <border>
      <left style="hair">
        <color rgb="FF60A4EE"/>
      </left>
      <right style="hair">
        <color rgb="FF60A4EE"/>
      </right>
      <top style="dashed">
        <color theme="0" tint="-0.34998626667073579"/>
      </top>
      <bottom style="hair">
        <color rgb="FF60A4EE"/>
      </bottom>
      <diagonal/>
    </border>
    <border>
      <left style="hair">
        <color rgb="FF60A4EE"/>
      </left>
      <right style="hair">
        <color rgb="FF60A4EE"/>
      </right>
      <top/>
      <bottom/>
      <diagonal/>
    </border>
    <border>
      <left style="hair">
        <color rgb="FFD8767F"/>
      </left>
      <right style="hair">
        <color rgb="FFD8767F"/>
      </right>
      <top style="dashed">
        <color theme="0" tint="-0.34998626667073579"/>
      </top>
      <bottom style="hair">
        <color rgb="FFD8767F"/>
      </bottom>
      <diagonal/>
    </border>
    <border>
      <left style="hair">
        <color rgb="FFD8767F"/>
      </left>
      <right style="hair">
        <color rgb="FFD8767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8">
    <xf numFmtId="0" fontId="0" fillId="0" borderId="0" xfId="0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164" fontId="6" fillId="4" borderId="0" xfId="1" applyNumberFormat="1" applyFont="1" applyFill="1"/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6" fillId="0" borderId="13" xfId="0" applyFont="1" applyBorder="1"/>
    <xf numFmtId="3" fontId="6" fillId="0" borderId="13" xfId="0" applyNumberFormat="1" applyFont="1" applyBorder="1"/>
    <xf numFmtId="164" fontId="6" fillId="0" borderId="13" xfId="1" applyNumberFormat="1" applyFont="1" applyBorder="1"/>
    <xf numFmtId="164" fontId="6" fillId="4" borderId="14" xfId="1" applyNumberFormat="1" applyFont="1" applyFill="1" applyBorder="1"/>
    <xf numFmtId="0" fontId="7" fillId="0" borderId="15" xfId="0" applyFont="1" applyBorder="1" applyAlignment="1">
      <alignment horizontal="left" indent="1"/>
    </xf>
    <xf numFmtId="3" fontId="7" fillId="0" borderId="15" xfId="0" applyNumberFormat="1" applyFont="1" applyBorder="1"/>
    <xf numFmtId="164" fontId="7" fillId="0" borderId="15" xfId="1" applyNumberFormat="1" applyFont="1" applyBorder="1"/>
    <xf numFmtId="164" fontId="7" fillId="4" borderId="16" xfId="1" applyNumberFormat="1" applyFont="1" applyFill="1" applyBorder="1"/>
    <xf numFmtId="0" fontId="0" fillId="0" borderId="17" xfId="0" applyBorder="1" applyAlignment="1">
      <alignment horizontal="left" indent="3"/>
    </xf>
    <xf numFmtId="3" fontId="0" fillId="0" borderId="17" xfId="0" applyNumberFormat="1" applyBorder="1"/>
    <xf numFmtId="164" fontId="0" fillId="0" borderId="17" xfId="1" applyNumberFormat="1" applyFont="1" applyBorder="1"/>
    <xf numFmtId="164" fontId="0" fillId="4" borderId="18" xfId="1" applyNumberFormat="1" applyFont="1" applyFill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3"/>
    </xf>
    <xf numFmtId="3" fontId="0" fillId="0" borderId="20" xfId="0" applyNumberFormat="1" applyBorder="1"/>
    <xf numFmtId="164" fontId="0" fillId="0" borderId="20" xfId="1" applyNumberFormat="1" applyFont="1" applyBorder="1"/>
    <xf numFmtId="0" fontId="0" fillId="0" borderId="21" xfId="0" applyBorder="1" applyAlignment="1">
      <alignment horizontal="left" indent="2"/>
    </xf>
    <xf numFmtId="0" fontId="0" fillId="0" borderId="19" xfId="0" applyBorder="1" applyAlignment="1">
      <alignment horizontal="left" indent="2"/>
    </xf>
    <xf numFmtId="0" fontId="0" fillId="0" borderId="22" xfId="0" applyBorder="1" applyAlignment="1">
      <alignment horizontal="left" indent="2"/>
    </xf>
    <xf numFmtId="3" fontId="0" fillId="0" borderId="23" xfId="0" applyNumberFormat="1" applyBorder="1"/>
    <xf numFmtId="164" fontId="0" fillId="0" borderId="23" xfId="1" applyNumberFormat="1" applyFont="1" applyBorder="1"/>
    <xf numFmtId="164" fontId="0" fillId="4" borderId="24" xfId="1" applyNumberFormat="1" applyFont="1" applyFill="1" applyBorder="1"/>
    <xf numFmtId="0" fontId="5" fillId="4" borderId="28" xfId="0" applyFont="1" applyFill="1" applyBorder="1"/>
    <xf numFmtId="0" fontId="5" fillId="4" borderId="29" xfId="0" applyFont="1" applyFill="1" applyBorder="1"/>
    <xf numFmtId="0" fontId="5" fillId="4" borderId="30" xfId="0" applyFont="1" applyFill="1" applyBorder="1"/>
    <xf numFmtId="164" fontId="7" fillId="4" borderId="15" xfId="1" applyNumberFormat="1" applyFont="1" applyFill="1" applyBorder="1"/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2"/>
    </xf>
    <xf numFmtId="164" fontId="0" fillId="0" borderId="18" xfId="1" applyNumberFormat="1" applyFont="1" applyBorder="1"/>
    <xf numFmtId="3" fontId="0" fillId="0" borderId="18" xfId="0" applyNumberFormat="1" applyBorder="1"/>
    <xf numFmtId="0" fontId="0" fillId="0" borderId="20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/>
    <xf numFmtId="164" fontId="8" fillId="0" borderId="14" xfId="1" applyNumberFormat="1" applyFont="1" applyBorder="1"/>
    <xf numFmtId="164" fontId="8" fillId="4" borderId="16" xfId="1" applyNumberFormat="1" applyFont="1" applyFill="1" applyBorder="1"/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3" fontId="0" fillId="0" borderId="31" xfId="0" applyNumberFormat="1" applyBorder="1"/>
    <xf numFmtId="164" fontId="0" fillId="0" borderId="31" xfId="1" applyNumberFormat="1" applyFont="1" applyBorder="1"/>
    <xf numFmtId="0" fontId="0" fillId="0" borderId="23" xfId="0" applyBorder="1" applyAlignment="1">
      <alignment horizontal="left"/>
    </xf>
    <xf numFmtId="0" fontId="0" fillId="0" borderId="32" xfId="0" applyBorder="1" applyAlignment="1">
      <alignment horizontal="left"/>
    </xf>
    <xf numFmtId="3" fontId="0" fillId="0" borderId="32" xfId="0" applyNumberFormat="1" applyBorder="1"/>
    <xf numFmtId="164" fontId="0" fillId="0" borderId="32" xfId="1" applyNumberFormat="1" applyFont="1" applyBorder="1"/>
    <xf numFmtId="0" fontId="0" fillId="2" borderId="33" xfId="0" applyFill="1" applyBorder="1"/>
    <xf numFmtId="164" fontId="6" fillId="6" borderId="0" xfId="1" applyNumberFormat="1" applyFont="1" applyFill="1"/>
    <xf numFmtId="164" fontId="6" fillId="6" borderId="0" xfId="1" applyNumberFormat="1" applyFont="1" applyFill="1" applyAlignment="1">
      <alignment horizontal="center" vertical="center" wrapText="1"/>
    </xf>
    <xf numFmtId="0" fontId="9" fillId="0" borderId="34" xfId="0" applyFont="1" applyBorder="1"/>
    <xf numFmtId="3" fontId="9" fillId="0" borderId="34" xfId="0" applyNumberFormat="1" applyFont="1" applyBorder="1"/>
    <xf numFmtId="164" fontId="9" fillId="0" borderId="34" xfId="1" applyNumberFormat="1" applyFont="1" applyBorder="1"/>
    <xf numFmtId="164" fontId="9" fillId="6" borderId="35" xfId="1" applyNumberFormat="1" applyFont="1" applyFill="1" applyBorder="1"/>
    <xf numFmtId="0" fontId="10" fillId="0" borderId="36" xfId="0" applyFont="1" applyBorder="1" applyAlignment="1">
      <alignment horizontal="left" indent="1"/>
    </xf>
    <xf numFmtId="3" fontId="10" fillId="0" borderId="36" xfId="0" applyNumberFormat="1" applyFont="1" applyBorder="1"/>
    <xf numFmtId="164" fontId="10" fillId="0" borderId="36" xfId="1" applyNumberFormat="1" applyFont="1" applyBorder="1"/>
    <xf numFmtId="164" fontId="10" fillId="6" borderId="36" xfId="1" applyNumberFormat="1" applyFont="1" applyFill="1" applyBorder="1"/>
    <xf numFmtId="164" fontId="0" fillId="6" borderId="18" xfId="1" applyNumberFormat="1" applyFont="1" applyFill="1" applyBorder="1"/>
    <xf numFmtId="0" fontId="0" fillId="0" borderId="20" xfId="0" applyBorder="1" applyAlignment="1">
      <alignment horizontal="left" indent="2"/>
    </xf>
    <xf numFmtId="0" fontId="10" fillId="0" borderId="34" xfId="0" applyFont="1" applyBorder="1"/>
    <xf numFmtId="3" fontId="10" fillId="0" borderId="34" xfId="0" applyNumberFormat="1" applyFont="1" applyBorder="1"/>
    <xf numFmtId="164" fontId="10" fillId="0" borderId="34" xfId="1" applyNumberFormat="1" applyFont="1" applyBorder="1"/>
    <xf numFmtId="164" fontId="10" fillId="6" borderId="37" xfId="1" applyNumberFormat="1" applyFont="1" applyFill="1" applyBorder="1"/>
    <xf numFmtId="164" fontId="0" fillId="6" borderId="38" xfId="1" applyNumberFormat="1" applyFont="1" applyFill="1" applyBorder="1"/>
    <xf numFmtId="164" fontId="0" fillId="6" borderId="0" xfId="1" applyNumberFormat="1" applyFont="1" applyFill="1"/>
    <xf numFmtId="0" fontId="0" fillId="0" borderId="39" xfId="0" applyBorder="1" applyAlignment="1">
      <alignment horizontal="left" indent="1"/>
    </xf>
    <xf numFmtId="3" fontId="0" fillId="0" borderId="40" xfId="0" applyNumberFormat="1" applyBorder="1"/>
    <xf numFmtId="164" fontId="0" fillId="0" borderId="40" xfId="1" applyNumberFormat="1" applyFont="1" applyBorder="1"/>
    <xf numFmtId="0" fontId="0" fillId="0" borderId="41" xfId="0" applyBorder="1"/>
    <xf numFmtId="3" fontId="0" fillId="0" borderId="41" xfId="0" applyNumberFormat="1" applyBorder="1"/>
    <xf numFmtId="164" fontId="0" fillId="0" borderId="41" xfId="1" applyNumberFormat="1" applyFont="1" applyBorder="1"/>
    <xf numFmtId="0" fontId="0" fillId="0" borderId="19" xfId="0" applyBorder="1"/>
    <xf numFmtId="0" fontId="0" fillId="0" borderId="23" xfId="0" applyBorder="1"/>
    <xf numFmtId="0" fontId="0" fillId="0" borderId="22" xfId="0" applyBorder="1"/>
    <xf numFmtId="3" fontId="0" fillId="0" borderId="22" xfId="0" applyNumberFormat="1" applyBorder="1"/>
    <xf numFmtId="164" fontId="0" fillId="0" borderId="22" xfId="1" applyNumberFormat="1" applyFont="1" applyBorder="1"/>
    <xf numFmtId="0" fontId="0" fillId="7" borderId="0" xfId="0" applyFill="1" applyAlignment="1">
      <alignment horizontal="center"/>
    </xf>
    <xf numFmtId="0" fontId="0" fillId="2" borderId="42" xfId="0" applyFill="1" applyBorder="1"/>
    <xf numFmtId="0" fontId="0" fillId="2" borderId="8" xfId="0" applyFill="1" applyBorder="1"/>
    <xf numFmtId="0" fontId="0" fillId="7" borderId="0" xfId="0" applyFill="1"/>
    <xf numFmtId="0" fontId="12" fillId="0" borderId="43" xfId="0" applyFont="1" applyBorder="1"/>
    <xf numFmtId="2" fontId="13" fillId="0" borderId="43" xfId="0" applyNumberFormat="1" applyFont="1" applyBorder="1" applyAlignment="1">
      <alignment horizontal="right"/>
    </xf>
    <xf numFmtId="2" fontId="13" fillId="0" borderId="44" xfId="0" applyNumberFormat="1" applyFont="1" applyBorder="1"/>
    <xf numFmtId="2" fontId="13" fillId="7" borderId="0" xfId="0" applyNumberFormat="1" applyFont="1" applyFill="1" applyAlignment="1">
      <alignment horizontal="center"/>
    </xf>
    <xf numFmtId="0" fontId="13" fillId="0" borderId="46" xfId="0" applyFont="1" applyBorder="1" applyAlignment="1">
      <alignment horizontal="left" indent="1"/>
    </xf>
    <xf numFmtId="2" fontId="13" fillId="0" borderId="46" xfId="0" applyNumberFormat="1" applyFont="1" applyBorder="1" applyAlignment="1">
      <alignment horizontal="right"/>
    </xf>
    <xf numFmtId="2" fontId="13" fillId="0" borderId="47" xfId="0" applyNumberFormat="1" applyFont="1" applyBorder="1"/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right"/>
    </xf>
    <xf numFmtId="2" fontId="0" fillId="0" borderId="52" xfId="0" applyNumberFormat="1" applyBorder="1"/>
    <xf numFmtId="0" fontId="0" fillId="0" borderId="54" xfId="0" applyBorder="1" applyAlignment="1">
      <alignment horizontal="left" indent="2"/>
    </xf>
    <xf numFmtId="2" fontId="0" fillId="0" borderId="54" xfId="0" applyNumberFormat="1" applyBorder="1" applyAlignment="1">
      <alignment horizontal="right"/>
    </xf>
    <xf numFmtId="2" fontId="0" fillId="0" borderId="55" xfId="0" applyNumberFormat="1" applyBorder="1"/>
    <xf numFmtId="0" fontId="13" fillId="0" borderId="57" xfId="0" applyFont="1" applyBorder="1" applyAlignment="1">
      <alignment horizontal="left" indent="1"/>
    </xf>
    <xf numFmtId="2" fontId="13" fillId="0" borderId="57" xfId="0" applyNumberFormat="1" applyFont="1" applyBorder="1" applyAlignment="1">
      <alignment horizontal="right"/>
    </xf>
    <xf numFmtId="2" fontId="0" fillId="0" borderId="58" xfId="0" applyNumberFormat="1" applyBorder="1" applyAlignment="1">
      <alignment horizontal="right"/>
    </xf>
    <xf numFmtId="2" fontId="0" fillId="0" borderId="59" xfId="0" applyNumberFormat="1" applyBorder="1"/>
    <xf numFmtId="2" fontId="0" fillId="0" borderId="61" xfId="0" applyNumberFormat="1" applyBorder="1" applyAlignment="1">
      <alignment horizontal="right"/>
    </xf>
    <xf numFmtId="2" fontId="0" fillId="0" borderId="62" xfId="0" applyNumberFormat="1" applyBorder="1"/>
    <xf numFmtId="2" fontId="0" fillId="0" borderId="64" xfId="0" applyNumberFormat="1" applyBorder="1" applyAlignment="1">
      <alignment horizontal="right"/>
    </xf>
    <xf numFmtId="2" fontId="0" fillId="0" borderId="65" xfId="0" applyNumberFormat="1" applyBorder="1"/>
    <xf numFmtId="165" fontId="13" fillId="0" borderId="43" xfId="0" applyNumberFormat="1" applyFont="1" applyBorder="1" applyAlignment="1">
      <alignment horizontal="right"/>
    </xf>
    <xf numFmtId="2" fontId="13" fillId="0" borderId="43" xfId="0" applyNumberFormat="1" applyFont="1" applyBorder="1"/>
    <xf numFmtId="165" fontId="13" fillId="0" borderId="43" xfId="0" applyNumberFormat="1" applyFont="1" applyBorder="1" applyAlignment="1">
      <alignment horizontal="center"/>
    </xf>
    <xf numFmtId="0" fontId="13" fillId="0" borderId="43" xfId="0" applyFont="1" applyBorder="1"/>
    <xf numFmtId="2" fontId="13" fillId="0" borderId="43" xfId="0" applyNumberFormat="1" applyFon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2" fontId="0" fillId="0" borderId="49" xfId="0" applyNumberFormat="1" applyBorder="1" applyAlignment="1">
      <alignment horizontal="center"/>
    </xf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0" fillId="0" borderId="54" xfId="0" applyBorder="1" applyAlignment="1">
      <alignment horizontal="left" indent="1"/>
    </xf>
    <xf numFmtId="2" fontId="0" fillId="0" borderId="54" xfId="0" applyNumberFormat="1" applyBorder="1"/>
    <xf numFmtId="2" fontId="0" fillId="0" borderId="54" xfId="0" applyNumberFormat="1" applyBorder="1" applyAlignment="1">
      <alignment horizontal="center"/>
    </xf>
    <xf numFmtId="165" fontId="0" fillId="0" borderId="54" xfId="0" applyNumberFormat="1" applyBorder="1" applyAlignment="1">
      <alignment horizontal="right"/>
    </xf>
    <xf numFmtId="165" fontId="0" fillId="0" borderId="54" xfId="0" applyNumberFormat="1" applyBorder="1" applyAlignment="1">
      <alignment horizontal="center"/>
    </xf>
    <xf numFmtId="0" fontId="13" fillId="0" borderId="46" xfId="0" applyFont="1" applyBorder="1"/>
    <xf numFmtId="2" fontId="13" fillId="0" borderId="46" xfId="0" applyNumberFormat="1" applyFont="1" applyBorder="1"/>
    <xf numFmtId="2" fontId="13" fillId="0" borderId="46" xfId="0" applyNumberFormat="1" applyFont="1" applyBorder="1" applyAlignment="1">
      <alignment horizontal="center"/>
    </xf>
    <xf numFmtId="165" fontId="13" fillId="0" borderId="46" xfId="0" applyNumberFormat="1" applyFont="1" applyBorder="1" applyAlignment="1">
      <alignment horizontal="right"/>
    </xf>
    <xf numFmtId="165" fontId="13" fillId="0" borderId="46" xfId="0" applyNumberFormat="1" applyFont="1" applyBorder="1" applyAlignment="1">
      <alignment horizontal="center"/>
    </xf>
    <xf numFmtId="2" fontId="0" fillId="0" borderId="71" xfId="0" applyNumberFormat="1" applyBorder="1"/>
    <xf numFmtId="2" fontId="0" fillId="0" borderId="71" xfId="0" applyNumberFormat="1" applyBorder="1" applyAlignment="1">
      <alignment horizontal="center"/>
    </xf>
    <xf numFmtId="165" fontId="0" fillId="0" borderId="71" xfId="0" applyNumberFormat="1" applyBorder="1" applyAlignment="1">
      <alignment horizontal="right"/>
    </xf>
    <xf numFmtId="165" fontId="0" fillId="0" borderId="71" xfId="0" applyNumberFormat="1" applyBorder="1" applyAlignment="1">
      <alignment horizontal="center"/>
    </xf>
    <xf numFmtId="2" fontId="0" fillId="0" borderId="61" xfId="0" applyNumberFormat="1" applyBorder="1"/>
    <xf numFmtId="2" fontId="0" fillId="0" borderId="61" xfId="0" applyNumberFormat="1" applyBorder="1" applyAlignment="1">
      <alignment horizontal="center"/>
    </xf>
    <xf numFmtId="165" fontId="0" fillId="0" borderId="61" xfId="0" applyNumberFormat="1" applyBorder="1" applyAlignment="1">
      <alignment horizontal="right"/>
    </xf>
    <xf numFmtId="165" fontId="0" fillId="0" borderId="61" xfId="0" applyNumberFormat="1" applyBorder="1" applyAlignment="1">
      <alignment horizontal="center"/>
    </xf>
    <xf numFmtId="2" fontId="13" fillId="0" borderId="67" xfId="0" applyNumberFormat="1" applyFont="1" applyBorder="1"/>
    <xf numFmtId="0" fontId="0" fillId="0" borderId="72" xfId="0" applyBorder="1"/>
    <xf numFmtId="2" fontId="0" fillId="0" borderId="72" xfId="0" applyNumberFormat="1" applyBorder="1" applyAlignment="1">
      <alignment horizontal="right"/>
    </xf>
    <xf numFmtId="2" fontId="0" fillId="0" borderId="72" xfId="0" applyNumberFormat="1" applyBorder="1"/>
    <xf numFmtId="2" fontId="0" fillId="0" borderId="72" xfId="0" applyNumberFormat="1" applyBorder="1" applyAlignment="1">
      <alignment horizontal="center"/>
    </xf>
    <xf numFmtId="0" fontId="0" fillId="0" borderId="61" xfId="0" applyBorder="1"/>
    <xf numFmtId="0" fontId="0" fillId="0" borderId="75" xfId="0" applyBorder="1"/>
    <xf numFmtId="2" fontId="0" fillId="0" borderId="75" xfId="0" applyNumberFormat="1" applyBorder="1" applyAlignment="1">
      <alignment horizontal="center"/>
    </xf>
    <xf numFmtId="0" fontId="0" fillId="0" borderId="64" xfId="0" applyBorder="1"/>
    <xf numFmtId="2" fontId="0" fillId="0" borderId="64" xfId="0" applyNumberFormat="1" applyBorder="1"/>
    <xf numFmtId="2" fontId="0" fillId="0" borderId="64" xfId="0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4" fillId="0" borderId="78" xfId="0" applyFont="1" applyBorder="1"/>
    <xf numFmtId="164" fontId="15" fillId="0" borderId="78" xfId="1" applyNumberFormat="1" applyFont="1" applyBorder="1"/>
    <xf numFmtId="166" fontId="15" fillId="0" borderId="79" xfId="0" applyNumberFormat="1" applyFont="1" applyBorder="1" applyAlignment="1">
      <alignment horizontal="center"/>
    </xf>
    <xf numFmtId="166" fontId="15" fillId="8" borderId="0" xfId="0" applyNumberFormat="1" applyFont="1" applyFill="1" applyAlignment="1">
      <alignment horizontal="center"/>
    </xf>
    <xf numFmtId="0" fontId="15" fillId="0" borderId="81" xfId="0" applyFont="1" applyBorder="1" applyAlignment="1">
      <alignment horizontal="left" indent="1"/>
    </xf>
    <xf numFmtId="164" fontId="15" fillId="0" borderId="81" xfId="1" applyNumberFormat="1" applyFont="1" applyBorder="1"/>
    <xf numFmtId="166" fontId="15" fillId="0" borderId="82" xfId="0" applyNumberFormat="1" applyFont="1" applyBorder="1" applyAlignment="1">
      <alignment horizontal="center"/>
    </xf>
    <xf numFmtId="0" fontId="0" fillId="0" borderId="84" xfId="0" applyBorder="1" applyAlignment="1">
      <alignment horizontal="left" indent="2"/>
    </xf>
    <xf numFmtId="164" fontId="0" fillId="0" borderId="84" xfId="1" applyNumberFormat="1" applyFont="1" applyBorder="1"/>
    <xf numFmtId="166" fontId="0" fillId="0" borderId="85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0" fontId="0" fillId="0" borderId="87" xfId="0" applyBorder="1" applyAlignment="1">
      <alignment horizontal="left" indent="2"/>
    </xf>
    <xf numFmtId="164" fontId="0" fillId="0" borderId="87" xfId="1" applyNumberFormat="1" applyFont="1" applyBorder="1"/>
    <xf numFmtId="166" fontId="0" fillId="0" borderId="88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4" fontId="15" fillId="0" borderId="78" xfId="1" applyNumberFormat="1" applyFont="1" applyBorder="1" applyAlignment="1">
      <alignment horizontal="right"/>
    </xf>
    <xf numFmtId="0" fontId="0" fillId="0" borderId="84" xfId="0" applyBorder="1"/>
    <xf numFmtId="164" fontId="0" fillId="0" borderId="19" xfId="1" applyNumberFormat="1" applyFont="1" applyBorder="1" applyAlignment="1">
      <alignment horizontal="right"/>
    </xf>
    <xf numFmtId="164" fontId="0" fillId="0" borderId="23" xfId="1" applyNumberFormat="1" applyFont="1" applyBorder="1" applyAlignment="1">
      <alignment horizontal="right"/>
    </xf>
    <xf numFmtId="166" fontId="0" fillId="0" borderId="92" xfId="0" applyNumberFormat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17" fillId="0" borderId="94" xfId="0" applyFont="1" applyBorder="1"/>
    <xf numFmtId="167" fontId="17" fillId="0" borderId="94" xfId="0" applyNumberFormat="1" applyFont="1" applyBorder="1"/>
    <xf numFmtId="164" fontId="17" fillId="0" borderId="94" xfId="1" applyNumberFormat="1" applyFont="1" applyBorder="1"/>
    <xf numFmtId="164" fontId="17" fillId="10" borderId="0" xfId="1" applyNumberFormat="1" applyFont="1" applyFill="1"/>
    <xf numFmtId="0" fontId="18" fillId="0" borderId="95" xfId="0" applyFont="1" applyBorder="1" applyAlignment="1">
      <alignment horizontal="left" indent="1"/>
    </xf>
    <xf numFmtId="167" fontId="18" fillId="0" borderId="95" xfId="0" applyNumberFormat="1" applyFont="1" applyBorder="1"/>
    <xf numFmtId="164" fontId="18" fillId="0" borderId="95" xfId="1" applyNumberFormat="1" applyFont="1" applyBorder="1"/>
    <xf numFmtId="164" fontId="18" fillId="10" borderId="0" xfId="1" applyNumberFormat="1" applyFont="1" applyFill="1"/>
    <xf numFmtId="164" fontId="18" fillId="0" borderId="95" xfId="1" applyNumberFormat="1" applyFont="1" applyBorder="1" applyAlignment="1">
      <alignment horizontal="right"/>
    </xf>
    <xf numFmtId="3" fontId="18" fillId="0" borderId="95" xfId="0" applyNumberFormat="1" applyFont="1" applyBorder="1" applyAlignment="1">
      <alignment horizontal="right"/>
    </xf>
    <xf numFmtId="0" fontId="0" fillId="0" borderId="96" xfId="0" applyBorder="1" applyAlignment="1">
      <alignment horizontal="left" indent="2"/>
    </xf>
    <xf numFmtId="167" fontId="0" fillId="0" borderId="97" xfId="0" applyNumberFormat="1" applyBorder="1"/>
    <xf numFmtId="164" fontId="0" fillId="0" borderId="97" xfId="1" applyNumberFormat="1" applyFont="1" applyBorder="1"/>
    <xf numFmtId="164" fontId="0" fillId="10" borderId="0" xfId="1" applyNumberFormat="1" applyFont="1" applyFill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0" fontId="0" fillId="0" borderId="98" xfId="0" applyBorder="1" applyAlignment="1">
      <alignment horizontal="left" indent="2"/>
    </xf>
    <xf numFmtId="167" fontId="0" fillId="0" borderId="19" xfId="0" applyNumberFormat="1" applyBorder="1"/>
    <xf numFmtId="3" fontId="0" fillId="0" borderId="19" xfId="0" applyNumberFormat="1" applyBorder="1" applyAlignment="1">
      <alignment horizontal="right"/>
    </xf>
    <xf numFmtId="0" fontId="0" fillId="0" borderId="99" xfId="0" applyBorder="1" applyAlignment="1">
      <alignment horizontal="left" indent="2"/>
    </xf>
    <xf numFmtId="0" fontId="0" fillId="0" borderId="100" xfId="0" applyBorder="1" applyAlignment="1">
      <alignment horizontal="left" indent="2"/>
    </xf>
    <xf numFmtId="167" fontId="0" fillId="0" borderId="101" xfId="0" applyNumberFormat="1" applyBorder="1"/>
    <xf numFmtId="164" fontId="0" fillId="0" borderId="101" xfId="1" applyNumberFormat="1" applyFont="1" applyBorder="1"/>
    <xf numFmtId="164" fontId="0" fillId="0" borderId="101" xfId="1" applyNumberFormat="1" applyFont="1" applyBorder="1" applyAlignment="1">
      <alignment horizontal="right"/>
    </xf>
    <xf numFmtId="3" fontId="0" fillId="0" borderId="101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7" fontId="0" fillId="0" borderId="22" xfId="0" applyNumberFormat="1" applyBorder="1"/>
    <xf numFmtId="164" fontId="0" fillId="0" borderId="22" xfId="1" applyNumberFormat="1" applyFon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164" fontId="17" fillId="0" borderId="94" xfId="1" applyNumberFormat="1" applyFont="1" applyBorder="1" applyAlignment="1">
      <alignment horizontal="right"/>
    </xf>
    <xf numFmtId="167" fontId="0" fillId="0" borderId="41" xfId="0" applyNumberFormat="1" applyBorder="1"/>
    <xf numFmtId="164" fontId="0" fillId="0" borderId="41" xfId="1" applyNumberFormat="1" applyFont="1" applyBorder="1" applyAlignment="1">
      <alignment horizontal="right"/>
    </xf>
    <xf numFmtId="168" fontId="17" fillId="0" borderId="94" xfId="0" applyNumberFormat="1" applyFont="1" applyBorder="1"/>
    <xf numFmtId="164" fontId="17" fillId="0" borderId="102" xfId="1" applyNumberFormat="1" applyFont="1" applyBorder="1" applyAlignment="1"/>
    <xf numFmtId="169" fontId="17" fillId="0" borderId="102" xfId="0" applyNumberFormat="1" applyFont="1" applyBorder="1" applyAlignment="1">
      <alignment horizontal="right" indent="1"/>
    </xf>
    <xf numFmtId="0" fontId="17" fillId="10" borderId="0" xfId="0" applyFont="1" applyFill="1"/>
    <xf numFmtId="168" fontId="18" fillId="0" borderId="95" xfId="0" applyNumberFormat="1" applyFont="1" applyBorder="1"/>
    <xf numFmtId="164" fontId="18" fillId="0" borderId="104" xfId="1" applyNumberFormat="1" applyFont="1" applyBorder="1" applyAlignment="1"/>
    <xf numFmtId="169" fontId="18" fillId="0" borderId="104" xfId="0" applyNumberFormat="1" applyFont="1" applyBorder="1" applyAlignment="1">
      <alignment horizontal="right" indent="1"/>
    </xf>
    <xf numFmtId="0" fontId="18" fillId="10" borderId="0" xfId="0" applyFont="1" applyFill="1"/>
    <xf numFmtId="168" fontId="0" fillId="0" borderId="97" xfId="0" applyNumberFormat="1" applyBorder="1"/>
    <xf numFmtId="164" fontId="0" fillId="0" borderId="106" xfId="1" applyNumberFormat="1" applyFont="1" applyBorder="1" applyAlignment="1"/>
    <xf numFmtId="169" fontId="0" fillId="0" borderId="106" xfId="0" applyNumberFormat="1" applyBorder="1" applyAlignment="1">
      <alignment horizontal="right" indent="1"/>
    </xf>
    <xf numFmtId="168" fontId="0" fillId="0" borderId="19" xfId="0" applyNumberFormat="1" applyBorder="1"/>
    <xf numFmtId="164" fontId="0" fillId="0" borderId="108" xfId="1" applyNumberFormat="1" applyFont="1" applyBorder="1" applyAlignment="1"/>
    <xf numFmtId="169" fontId="0" fillId="0" borderId="108" xfId="0" applyNumberFormat="1" applyBorder="1" applyAlignment="1">
      <alignment horizontal="right" indent="1"/>
    </xf>
    <xf numFmtId="164" fontId="0" fillId="0" borderId="110" xfId="1" applyNumberFormat="1" applyFont="1" applyBorder="1" applyAlignment="1"/>
    <xf numFmtId="169" fontId="0" fillId="0" borderId="110" xfId="0" applyNumberFormat="1" applyBorder="1" applyAlignment="1">
      <alignment horizontal="right" indent="1"/>
    </xf>
    <xf numFmtId="168" fontId="0" fillId="0" borderId="101" xfId="0" applyNumberFormat="1" applyBorder="1"/>
    <xf numFmtId="164" fontId="0" fillId="0" borderId="112" xfId="1" applyNumberFormat="1" applyFont="1" applyBorder="1" applyAlignment="1"/>
    <xf numFmtId="169" fontId="0" fillId="0" borderId="112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114" xfId="1" applyNumberFormat="1" applyFont="1" applyBorder="1" applyAlignment="1"/>
    <xf numFmtId="169" fontId="0" fillId="0" borderId="114" xfId="0" applyNumberFormat="1" applyBorder="1" applyAlignment="1">
      <alignment horizontal="right" indent="1"/>
    </xf>
    <xf numFmtId="164" fontId="0" fillId="0" borderId="52" xfId="1" applyNumberFormat="1" applyFont="1" applyBorder="1" applyAlignment="1"/>
    <xf numFmtId="169" fontId="0" fillId="0" borderId="52" xfId="0" applyNumberFormat="1" applyBorder="1" applyAlignment="1">
      <alignment horizontal="right" indent="1"/>
    </xf>
    <xf numFmtId="168" fontId="0" fillId="0" borderId="22" xfId="0" applyNumberFormat="1" applyBorder="1"/>
    <xf numFmtId="164" fontId="0" fillId="0" borderId="92" xfId="1" applyNumberFormat="1" applyFont="1" applyBorder="1" applyAlignment="1"/>
    <xf numFmtId="169" fontId="0" fillId="0" borderId="90" xfId="0" applyNumberFormat="1" applyBorder="1" applyAlignment="1">
      <alignment horizontal="right" indent="1"/>
    </xf>
    <xf numFmtId="164" fontId="17" fillId="0" borderId="102" xfId="1" applyNumberFormat="1" applyFont="1" applyBorder="1" applyAlignment="1">
      <alignment horizontal="right"/>
    </xf>
    <xf numFmtId="169" fontId="17" fillId="0" borderId="102" xfId="0" applyNumberFormat="1" applyFont="1" applyBorder="1" applyAlignment="1">
      <alignment horizontal="right" indent="2"/>
    </xf>
    <xf numFmtId="168" fontId="0" fillId="0" borderId="41" xfId="0" applyNumberFormat="1" applyBorder="1"/>
    <xf numFmtId="164" fontId="0" fillId="0" borderId="116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 indent="1"/>
    </xf>
    <xf numFmtId="164" fontId="0" fillId="0" borderId="52" xfId="1" applyNumberFormat="1" applyFont="1" applyBorder="1" applyAlignment="1">
      <alignment horizontal="right"/>
    </xf>
    <xf numFmtId="169" fontId="17" fillId="0" borderId="102" xfId="0" applyNumberFormat="1" applyFont="1" applyBorder="1"/>
    <xf numFmtId="169" fontId="18" fillId="0" borderId="104" xfId="0" applyNumberFormat="1" applyFont="1" applyBorder="1" applyAlignment="1">
      <alignment horizontal="right"/>
    </xf>
    <xf numFmtId="169" fontId="0" fillId="0" borderId="52" xfId="0" applyNumberFormat="1" applyBorder="1"/>
    <xf numFmtId="164" fontId="0" fillId="0" borderId="119" xfId="1" applyNumberFormat="1" applyFont="1" applyBorder="1" applyAlignment="1">
      <alignment horizontal="right"/>
    </xf>
    <xf numFmtId="169" fontId="0" fillId="0" borderId="119" xfId="0" applyNumberFormat="1" applyBorder="1"/>
    <xf numFmtId="0" fontId="0" fillId="10" borderId="122" xfId="0" applyFill="1" applyBorder="1"/>
    <xf numFmtId="164" fontId="0" fillId="0" borderId="117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0" fontId="0" fillId="12" borderId="9" xfId="0" applyFill="1" applyBorder="1"/>
    <xf numFmtId="0" fontId="0" fillId="2" borderId="8" xfId="0" applyFill="1" applyBorder="1" applyAlignment="1">
      <alignment vertical="center" wrapText="1"/>
    </xf>
    <xf numFmtId="0" fontId="0" fillId="2" borderId="126" xfId="0" applyFill="1" applyBorder="1" applyAlignment="1">
      <alignment vertical="center" wrapText="1"/>
    </xf>
    <xf numFmtId="0" fontId="0" fillId="12" borderId="12" xfId="0" applyFill="1" applyBorder="1" applyAlignment="1">
      <alignment horizontal="center" vertical="center" wrapText="1"/>
    </xf>
    <xf numFmtId="0" fontId="19" fillId="0" borderId="127" xfId="0" applyFont="1" applyBorder="1"/>
    <xf numFmtId="0" fontId="19" fillId="0" borderId="128" xfId="0" applyFont="1" applyBorder="1"/>
    <xf numFmtId="164" fontId="19" fillId="0" borderId="128" xfId="1" applyNumberFormat="1" applyFont="1" applyBorder="1" applyAlignment="1"/>
    <xf numFmtId="1" fontId="19" fillId="0" borderId="128" xfId="1" applyNumberFormat="1" applyFont="1" applyBorder="1" applyAlignment="1"/>
    <xf numFmtId="164" fontId="19" fillId="12" borderId="129" xfId="1" applyNumberFormat="1" applyFont="1" applyFill="1" applyBorder="1" applyAlignment="1"/>
    <xf numFmtId="1" fontId="19" fillId="0" borderId="128" xfId="0" applyNumberFormat="1" applyFont="1" applyBorder="1"/>
    <xf numFmtId="0" fontId="20" fillId="0" borderId="130" xfId="0" applyFont="1" applyBorder="1" applyAlignment="1">
      <alignment horizontal="left" indent="1"/>
    </xf>
    <xf numFmtId="0" fontId="20" fillId="0" borderId="131" xfId="0" applyFont="1" applyBorder="1"/>
    <xf numFmtId="164" fontId="20" fillId="0" borderId="131" xfId="1" applyNumberFormat="1" applyFont="1" applyBorder="1" applyAlignment="1"/>
    <xf numFmtId="1" fontId="20" fillId="0" borderId="131" xfId="1" applyNumberFormat="1" applyFont="1" applyBorder="1" applyAlignment="1"/>
    <xf numFmtId="164" fontId="20" fillId="12" borderId="132" xfId="1" applyNumberFormat="1" applyFont="1" applyFill="1" applyBorder="1" applyAlignment="1"/>
    <xf numFmtId="1" fontId="20" fillId="0" borderId="131" xfId="0" applyNumberFormat="1" applyFont="1" applyBorder="1"/>
    <xf numFmtId="0" fontId="0" fillId="0" borderId="31" xfId="0" applyBorder="1" applyAlignment="1">
      <alignment horizontal="left" indent="2"/>
    </xf>
    <xf numFmtId="0" fontId="0" fillId="0" borderId="133" xfId="0" applyBorder="1"/>
    <xf numFmtId="164" fontId="0" fillId="0" borderId="133" xfId="1" applyNumberFormat="1" applyFont="1" applyBorder="1" applyAlignment="1"/>
    <xf numFmtId="1" fontId="0" fillId="0" borderId="133" xfId="1" applyNumberFormat="1" applyFont="1" applyBorder="1" applyAlignment="1"/>
    <xf numFmtId="164" fontId="0" fillId="12" borderId="134" xfId="1" applyNumberFormat="1" applyFont="1" applyFill="1" applyBorder="1" applyAlignment="1"/>
    <xf numFmtId="1" fontId="0" fillId="0" borderId="133" xfId="0" applyNumberFormat="1" applyBorder="1"/>
    <xf numFmtId="0" fontId="0" fillId="0" borderId="52" xfId="0" applyBorder="1"/>
    <xf numFmtId="1" fontId="0" fillId="0" borderId="52" xfId="1" applyNumberFormat="1" applyFont="1" applyBorder="1" applyAlignment="1"/>
    <xf numFmtId="164" fontId="0" fillId="12" borderId="135" xfId="1" applyNumberFormat="1" applyFont="1" applyFill="1" applyBorder="1" applyAlignment="1"/>
    <xf numFmtId="1" fontId="0" fillId="0" borderId="52" xfId="0" applyNumberFormat="1" applyBorder="1"/>
    <xf numFmtId="0" fontId="0" fillId="0" borderId="23" xfId="0" applyBorder="1" applyAlignment="1">
      <alignment horizontal="left" indent="2"/>
    </xf>
    <xf numFmtId="0" fontId="0" fillId="0" borderId="136" xfId="0" applyBorder="1"/>
    <xf numFmtId="164" fontId="0" fillId="0" borderId="136" xfId="1" applyNumberFormat="1" applyFont="1" applyBorder="1" applyAlignment="1"/>
    <xf numFmtId="1" fontId="0" fillId="0" borderId="136" xfId="1" applyNumberFormat="1" applyFont="1" applyBorder="1" applyAlignment="1"/>
    <xf numFmtId="164" fontId="0" fillId="12" borderId="137" xfId="1" applyNumberFormat="1" applyFont="1" applyFill="1" applyBorder="1" applyAlignment="1"/>
    <xf numFmtId="1" fontId="0" fillId="0" borderId="136" xfId="0" applyNumberFormat="1" applyBorder="1"/>
    <xf numFmtId="0" fontId="20" fillId="0" borderId="138" xfId="0" applyFont="1" applyBorder="1" applyAlignment="1">
      <alignment horizontal="left" indent="1"/>
    </xf>
    <xf numFmtId="0" fontId="0" fillId="0" borderId="32" xfId="0" applyBorder="1" applyAlignment="1">
      <alignment horizontal="left" indent="2"/>
    </xf>
    <xf numFmtId="164" fontId="0" fillId="0" borderId="119" xfId="1" applyNumberFormat="1" applyFont="1" applyBorder="1" applyAlignment="1"/>
    <xf numFmtId="1" fontId="0" fillId="0" borderId="119" xfId="1" applyNumberFormat="1" applyFont="1" applyBorder="1" applyAlignment="1"/>
    <xf numFmtId="164" fontId="0" fillId="12" borderId="139" xfId="1" applyNumberFormat="1" applyFont="1" applyFill="1" applyBorder="1" applyAlignment="1"/>
    <xf numFmtId="3" fontId="19" fillId="0" borderId="128" xfId="0" applyNumberFormat="1" applyFont="1" applyBorder="1"/>
    <xf numFmtId="3" fontId="19" fillId="0" borderId="128" xfId="1" applyNumberFormat="1" applyFont="1" applyBorder="1" applyAlignment="1"/>
    <xf numFmtId="3" fontId="20" fillId="0" borderId="131" xfId="0" applyNumberFormat="1" applyFont="1" applyBorder="1"/>
    <xf numFmtId="3" fontId="20" fillId="0" borderId="131" xfId="1" applyNumberFormat="1" applyFont="1" applyBorder="1" applyAlignment="1"/>
    <xf numFmtId="3" fontId="0" fillId="0" borderId="133" xfId="0" applyNumberFormat="1" applyBorder="1"/>
    <xf numFmtId="3" fontId="0" fillId="0" borderId="133" xfId="1" applyNumberFormat="1" applyFont="1" applyBorder="1" applyAlignment="1"/>
    <xf numFmtId="3" fontId="0" fillId="0" borderId="52" xfId="0" applyNumberFormat="1" applyBorder="1"/>
    <xf numFmtId="3" fontId="0" fillId="0" borderId="52" xfId="1" applyNumberFormat="1" applyFont="1" applyBorder="1" applyAlignment="1"/>
    <xf numFmtId="3" fontId="0" fillId="0" borderId="136" xfId="0" applyNumberFormat="1" applyBorder="1"/>
    <xf numFmtId="3" fontId="0" fillId="0" borderId="136" xfId="1" applyNumberFormat="1" applyFont="1" applyBorder="1" applyAlignment="1"/>
    <xf numFmtId="3" fontId="0" fillId="0" borderId="119" xfId="1" applyNumberFormat="1" applyFont="1" applyBorder="1" applyAlignment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right"/>
    </xf>
    <xf numFmtId="3" fontId="6" fillId="0" borderId="13" xfId="0" applyNumberFormat="1" applyFont="1" applyBorder="1" applyAlignment="1">
      <alignment horizontal="right" vertical="center"/>
    </xf>
    <xf numFmtId="0" fontId="21" fillId="0" borderId="141" xfId="0" applyFont="1" applyBorder="1" applyAlignment="1">
      <alignment horizontal="left" indent="1"/>
    </xf>
    <xf numFmtId="3" fontId="21" fillId="0" borderId="141" xfId="0" applyNumberFormat="1" applyFont="1" applyBorder="1" applyAlignment="1">
      <alignment horizontal="right" vertical="center"/>
    </xf>
    <xf numFmtId="164" fontId="21" fillId="0" borderId="141" xfId="1" applyNumberFormat="1" applyFont="1" applyBorder="1" applyAlignment="1">
      <alignment horizontal="right" vertical="center"/>
    </xf>
    <xf numFmtId="0" fontId="22" fillId="13" borderId="0" xfId="0" applyFont="1" applyFill="1" applyAlignment="1">
      <alignment horizontal="right"/>
    </xf>
    <xf numFmtId="3" fontId="0" fillId="0" borderId="0" xfId="0" applyNumberFormat="1"/>
    <xf numFmtId="3" fontId="0" fillId="0" borderId="31" xfId="0" applyNumberFormat="1" applyBorder="1" applyAlignment="1">
      <alignment horizontal="left" indent="3"/>
    </xf>
    <xf numFmtId="3" fontId="0" fillId="0" borderId="31" xfId="0" applyNumberFormat="1" applyBorder="1" applyAlignment="1">
      <alignment horizontal="right" vertical="center"/>
    </xf>
    <xf numFmtId="164" fontId="1" fillId="0" borderId="31" xfId="1" applyNumberFormat="1" applyFont="1" applyBorder="1" applyAlignment="1">
      <alignment horizontal="right" vertical="center"/>
    </xf>
    <xf numFmtId="164" fontId="0" fillId="0" borderId="31" xfId="1" applyNumberFormat="1" applyFont="1" applyBorder="1" applyAlignment="1">
      <alignment horizontal="right" vertical="center"/>
    </xf>
    <xf numFmtId="3" fontId="23" fillId="0" borderId="142" xfId="0" applyNumberFormat="1" applyFont="1" applyBorder="1" applyAlignment="1">
      <alignment horizontal="right"/>
    </xf>
    <xf numFmtId="3" fontId="24" fillId="0" borderId="143" xfId="0" applyNumberFormat="1" applyFont="1" applyBorder="1" applyAlignment="1">
      <alignment horizontal="right"/>
    </xf>
    <xf numFmtId="0" fontId="21" fillId="0" borderId="144" xfId="0" applyFont="1" applyBorder="1" applyAlignment="1">
      <alignment horizontal="left"/>
    </xf>
    <xf numFmtId="3" fontId="21" fillId="0" borderId="144" xfId="0" applyNumberFormat="1" applyFont="1" applyBorder="1" applyAlignment="1">
      <alignment horizontal="right" vertical="center"/>
    </xf>
    <xf numFmtId="164" fontId="21" fillId="0" borderId="144" xfId="1" applyNumberFormat="1" applyFont="1" applyBorder="1" applyAlignment="1">
      <alignment horizontal="right" vertical="center"/>
    </xf>
    <xf numFmtId="0" fontId="22" fillId="0" borderId="145" xfId="0" applyFont="1" applyBorder="1" applyAlignment="1">
      <alignment horizontal="left" indent="1"/>
    </xf>
    <xf numFmtId="3" fontId="22" fillId="0" borderId="145" xfId="0" applyNumberFormat="1" applyFont="1" applyBorder="1" applyAlignment="1">
      <alignment horizontal="right" vertical="center"/>
    </xf>
    <xf numFmtId="164" fontId="22" fillId="0" borderId="145" xfId="1" applyNumberFormat="1" applyFont="1" applyBorder="1" applyAlignment="1">
      <alignment horizontal="right" vertical="center"/>
    </xf>
    <xf numFmtId="3" fontId="0" fillId="0" borderId="18" xfId="0" applyNumberFormat="1" applyBorder="1" applyAlignment="1">
      <alignment horizontal="left" indent="3"/>
    </xf>
    <xf numFmtId="3" fontId="0" fillId="0" borderId="18" xfId="0" applyNumberFormat="1" applyBorder="1" applyAlignment="1">
      <alignment horizontal="right" vertical="center"/>
    </xf>
    <xf numFmtId="164" fontId="1" fillId="0" borderId="18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3" fontId="0" fillId="0" borderId="31" xfId="0" applyNumberFormat="1" applyBorder="1" applyAlignment="1">
      <alignment horizontal="left" indent="4"/>
    </xf>
    <xf numFmtId="0" fontId="21" fillId="0" borderId="141" xfId="0" applyFont="1" applyBorder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right"/>
    </xf>
    <xf numFmtId="0" fontId="25" fillId="0" borderId="146" xfId="0" applyFont="1" applyBorder="1" applyAlignment="1">
      <alignment horizontal="left"/>
    </xf>
    <xf numFmtId="3" fontId="25" fillId="0" borderId="146" xfId="0" applyNumberFormat="1" applyFont="1" applyBorder="1" applyAlignment="1">
      <alignment horizontal="right" vertical="center"/>
    </xf>
    <xf numFmtId="164" fontId="25" fillId="0" borderId="146" xfId="1" applyNumberFormat="1" applyFont="1" applyBorder="1" applyAlignment="1">
      <alignment horizontal="right" vertical="center"/>
    </xf>
    <xf numFmtId="0" fontId="22" fillId="12" borderId="0" xfId="0" applyFont="1" applyFill="1" applyAlignment="1">
      <alignment horizontal="right"/>
    </xf>
    <xf numFmtId="0" fontId="25" fillId="0" borderId="147" xfId="0" applyFont="1" applyBorder="1" applyAlignment="1">
      <alignment horizontal="left"/>
    </xf>
    <xf numFmtId="3" fontId="25" fillId="0" borderId="147" xfId="0" applyNumberFormat="1" applyFont="1" applyBorder="1" applyAlignment="1">
      <alignment horizontal="right" vertical="center"/>
    </xf>
    <xf numFmtId="164" fontId="25" fillId="0" borderId="147" xfId="1" applyNumberFormat="1" applyFont="1" applyBorder="1" applyAlignment="1">
      <alignment horizontal="right" vertical="center"/>
    </xf>
    <xf numFmtId="0" fontId="26" fillId="0" borderId="148" xfId="0" applyFont="1" applyBorder="1" applyAlignment="1">
      <alignment horizontal="left" indent="1"/>
    </xf>
    <xf numFmtId="3" fontId="26" fillId="0" borderId="148" xfId="0" applyNumberFormat="1" applyFont="1" applyBorder="1" applyAlignment="1">
      <alignment horizontal="right" vertical="center"/>
    </xf>
    <xf numFmtId="164" fontId="26" fillId="0" borderId="148" xfId="1" applyNumberFormat="1" applyFont="1" applyBorder="1" applyAlignment="1">
      <alignment horizontal="right" vertical="center"/>
    </xf>
    <xf numFmtId="0" fontId="27" fillId="1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12" borderId="0" xfId="0" applyFill="1"/>
    <xf numFmtId="0" fontId="0" fillId="14" borderId="0" xfId="0" applyFill="1" applyAlignment="1">
      <alignment horizontal="right"/>
    </xf>
    <xf numFmtId="0" fontId="0" fillId="2" borderId="33" xfId="0" applyFill="1" applyBorder="1" applyAlignment="1">
      <alignment horizontal="center" vertical="center" wrapText="1"/>
    </xf>
    <xf numFmtId="0" fontId="28" fillId="0" borderId="150" xfId="0" applyFont="1" applyBorder="1" applyAlignment="1">
      <alignment horizontal="left" indent="1"/>
    </xf>
    <xf numFmtId="3" fontId="28" fillId="0" borderId="150" xfId="0" applyNumberFormat="1" applyFont="1" applyBorder="1" applyAlignment="1">
      <alignment horizontal="right"/>
    </xf>
    <xf numFmtId="164" fontId="28" fillId="0" borderId="150" xfId="1" applyNumberFormat="1" applyFont="1" applyBorder="1" applyAlignment="1">
      <alignment horizontal="right"/>
    </xf>
    <xf numFmtId="0" fontId="29" fillId="0" borderId="150" xfId="0" applyFont="1" applyBorder="1" applyAlignment="1">
      <alignment horizontal="left" indent="2"/>
    </xf>
    <xf numFmtId="3" fontId="29" fillId="0" borderId="150" xfId="0" applyNumberFormat="1" applyFont="1" applyBorder="1" applyAlignment="1">
      <alignment horizontal="right"/>
    </xf>
    <xf numFmtId="164" fontId="29" fillId="0" borderId="150" xfId="1" applyNumberFormat="1" applyFon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164" fontId="0" fillId="0" borderId="31" xfId="1" applyNumberFormat="1" applyFont="1" applyBorder="1" applyAlignment="1">
      <alignment horizontal="right"/>
    </xf>
    <xf numFmtId="0" fontId="0" fillId="15" borderId="0" xfId="0" applyFill="1" applyAlignment="1">
      <alignment horizontal="right"/>
    </xf>
    <xf numFmtId="0" fontId="30" fillId="0" borderId="151" xfId="0" applyFont="1" applyBorder="1" applyAlignment="1">
      <alignment horizontal="left" indent="1"/>
    </xf>
    <xf numFmtId="3" fontId="30" fillId="0" borderId="151" xfId="0" applyNumberFormat="1" applyFont="1" applyBorder="1" applyAlignment="1">
      <alignment horizontal="right"/>
    </xf>
    <xf numFmtId="164" fontId="30" fillId="0" borderId="151" xfId="1" applyNumberFormat="1" applyFont="1" applyBorder="1" applyAlignment="1">
      <alignment horizontal="right"/>
    </xf>
    <xf numFmtId="0" fontId="0" fillId="16" borderId="0" xfId="0" applyFill="1" applyAlignment="1">
      <alignment horizontal="right"/>
    </xf>
    <xf numFmtId="0" fontId="31" fillId="0" borderId="152" xfId="0" applyFont="1" applyBorder="1" applyAlignment="1">
      <alignment horizontal="left" indent="1"/>
    </xf>
    <xf numFmtId="3" fontId="31" fillId="0" borderId="152" xfId="0" applyNumberFormat="1" applyFont="1" applyBorder="1" applyAlignment="1">
      <alignment horizontal="right" vertical="center"/>
    </xf>
    <xf numFmtId="164" fontId="31" fillId="0" borderId="152" xfId="1" applyNumberFormat="1" applyFont="1" applyBorder="1" applyAlignment="1">
      <alignment horizontal="right" vertical="center"/>
    </xf>
    <xf numFmtId="0" fontId="32" fillId="16" borderId="0" xfId="0" applyFont="1" applyFill="1" applyAlignment="1">
      <alignment horizontal="right"/>
    </xf>
    <xf numFmtId="0" fontId="0" fillId="17" borderId="0" xfId="0" applyFill="1" applyAlignment="1">
      <alignment horizontal="right"/>
    </xf>
    <xf numFmtId="0" fontId="33" fillId="0" borderId="153" xfId="0" applyFont="1" applyBorder="1" applyAlignment="1">
      <alignment horizontal="left" indent="1"/>
    </xf>
    <xf numFmtId="3" fontId="33" fillId="0" borderId="153" xfId="0" applyNumberFormat="1" applyFont="1" applyBorder="1" applyAlignment="1">
      <alignment horizontal="right" vertical="center"/>
    </xf>
    <xf numFmtId="164" fontId="33" fillId="0" borderId="153" xfId="1" applyNumberFormat="1" applyFont="1" applyBorder="1" applyAlignment="1">
      <alignment horizontal="right" vertical="center"/>
    </xf>
    <xf numFmtId="0" fontId="34" fillId="17" borderId="154" xfId="0" applyFont="1" applyFill="1" applyBorder="1" applyAlignment="1">
      <alignment horizontal="right"/>
    </xf>
    <xf numFmtId="3" fontId="0" fillId="0" borderId="31" xfId="0" applyNumberFormat="1" applyBorder="1" applyAlignment="1">
      <alignment horizontal="left" wrapText="1" indent="3"/>
    </xf>
    <xf numFmtId="0" fontId="0" fillId="18" borderId="0" xfId="0" applyFill="1" applyAlignment="1">
      <alignment horizontal="right"/>
    </xf>
    <xf numFmtId="0" fontId="35" fillId="0" borderId="155" xfId="0" applyFont="1" applyBorder="1" applyAlignment="1">
      <alignment horizontal="left" indent="1"/>
    </xf>
    <xf numFmtId="3" fontId="35" fillId="0" borderId="155" xfId="0" applyNumberFormat="1" applyFont="1" applyBorder="1" applyAlignment="1">
      <alignment horizontal="right" vertical="center"/>
    </xf>
    <xf numFmtId="164" fontId="35" fillId="0" borderId="155" xfId="1" applyNumberFormat="1" applyFont="1" applyBorder="1" applyAlignment="1">
      <alignment horizontal="right" vertical="center"/>
    </xf>
    <xf numFmtId="0" fontId="27" fillId="18" borderId="156" xfId="0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2" fontId="0" fillId="0" borderId="25" xfId="0" applyNumberFormat="1" applyBorder="1" applyAlignment="1">
      <alignment horizontal="right"/>
    </xf>
    <xf numFmtId="2" fontId="0" fillId="0" borderId="26" xfId="0" applyNumberFormat="1" applyBorder="1" applyAlignment="1">
      <alignment horizontal="right"/>
    </xf>
    <xf numFmtId="2" fontId="0" fillId="0" borderId="27" xfId="0" applyNumberFormat="1" applyBorder="1" applyAlignment="1">
      <alignment horizontal="right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/>
    </xf>
    <xf numFmtId="2" fontId="13" fillId="0" borderId="47" xfId="0" applyNumberFormat="1" applyFont="1" applyBorder="1" applyAlignment="1">
      <alignment horizontal="center"/>
    </xf>
    <xf numFmtId="2" fontId="13" fillId="0" borderId="48" xfId="0" applyNumberFormat="1" applyFont="1" applyBorder="1" applyAlignment="1">
      <alignment horizontal="center"/>
    </xf>
    <xf numFmtId="2" fontId="13" fillId="0" borderId="44" xfId="0" applyNumberFormat="1" applyFont="1" applyBorder="1" applyAlignment="1">
      <alignment horizontal="center"/>
    </xf>
    <xf numFmtId="2" fontId="13" fillId="0" borderId="45" xfId="0" applyNumberFormat="1" applyFon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2" fontId="0" fillId="0" borderId="62" xfId="0" applyNumberFormat="1" applyBorder="1" applyAlignment="1">
      <alignment horizontal="center"/>
    </xf>
    <xf numFmtId="2" fontId="0" fillId="0" borderId="63" xfId="0" applyNumberFormat="1" applyBorder="1" applyAlignment="1">
      <alignment horizontal="center"/>
    </xf>
    <xf numFmtId="2" fontId="0" fillId="0" borderId="59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2" fontId="13" fillId="0" borderId="67" xfId="0" applyNumberFormat="1" applyFont="1" applyBorder="1" applyAlignment="1">
      <alignment horizontal="center"/>
    </xf>
    <xf numFmtId="2" fontId="13" fillId="0" borderId="68" xfId="0" applyNumberFormat="1" applyFont="1" applyBorder="1" applyAlignment="1">
      <alignment horizontal="center"/>
    </xf>
    <xf numFmtId="2" fontId="0" fillId="0" borderId="69" xfId="0" applyNumberFormat="1" applyBorder="1" applyAlignment="1">
      <alignment horizontal="center"/>
    </xf>
    <xf numFmtId="2" fontId="0" fillId="0" borderId="70" xfId="0" applyNumberFormat="1" applyBorder="1" applyAlignment="1">
      <alignment horizontal="center"/>
    </xf>
    <xf numFmtId="2" fontId="0" fillId="0" borderId="73" xfId="0" applyNumberFormat="1" applyBorder="1" applyAlignment="1">
      <alignment horizontal="center"/>
    </xf>
    <xf numFmtId="2" fontId="0" fillId="0" borderId="74" xfId="0" applyNumberFormat="1" applyBorder="1" applyAlignment="1">
      <alignment horizontal="center"/>
    </xf>
    <xf numFmtId="2" fontId="0" fillId="0" borderId="76" xfId="0" applyNumberFormat="1" applyBorder="1" applyAlignment="1">
      <alignment horizontal="center"/>
    </xf>
    <xf numFmtId="2" fontId="0" fillId="0" borderId="77" xfId="0" applyNumberFormat="1" applyBorder="1" applyAlignment="1">
      <alignment horizontal="center"/>
    </xf>
    <xf numFmtId="166" fontId="15" fillId="0" borderId="82" xfId="0" applyNumberFormat="1" applyFont="1" applyBorder="1" applyAlignment="1">
      <alignment horizontal="center"/>
    </xf>
    <xf numFmtId="166" fontId="15" fillId="0" borderId="83" xfId="0" applyNumberFormat="1" applyFon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3" xfId="0" applyNumberFormat="1" applyBorder="1" applyAlignment="1">
      <alignment horizontal="center"/>
    </xf>
    <xf numFmtId="0" fontId="5" fillId="8" borderId="0" xfId="0" applyFont="1" applyFill="1" applyAlignment="1">
      <alignment horizontal="center"/>
    </xf>
    <xf numFmtId="166" fontId="15" fillId="0" borderId="79" xfId="0" applyNumberFormat="1" applyFont="1" applyBorder="1" applyAlignment="1">
      <alignment horizontal="center"/>
    </xf>
    <xf numFmtId="166" fontId="15" fillId="0" borderId="80" xfId="0" applyNumberFormat="1" applyFon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6" fontId="0" fillId="0" borderId="89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1" xfId="0" applyNumberFormat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  <xf numFmtId="169" fontId="17" fillId="0" borderId="102" xfId="0" applyNumberFormat="1" applyFont="1" applyBorder="1" applyAlignment="1">
      <alignment horizontal="center" vertical="center"/>
    </xf>
    <xf numFmtId="169" fontId="17" fillId="0" borderId="103" xfId="0" applyNumberFormat="1" applyFont="1" applyBorder="1" applyAlignment="1">
      <alignment horizontal="center" vertical="center"/>
    </xf>
    <xf numFmtId="169" fontId="17" fillId="0" borderId="102" xfId="0" applyNumberFormat="1" applyFont="1" applyBorder="1" applyAlignment="1">
      <alignment horizontal="right" indent="1"/>
    </xf>
    <xf numFmtId="169" fontId="17" fillId="0" borderId="103" xfId="0" applyNumberFormat="1" applyFont="1" applyBorder="1" applyAlignment="1">
      <alignment horizontal="right" indent="1"/>
    </xf>
    <xf numFmtId="169" fontId="18" fillId="0" borderId="104" xfId="0" applyNumberFormat="1" applyFont="1" applyBorder="1" applyAlignment="1">
      <alignment horizontal="center" vertical="center"/>
    </xf>
    <xf numFmtId="169" fontId="18" fillId="0" borderId="105" xfId="0" applyNumberFormat="1" applyFont="1" applyBorder="1" applyAlignment="1">
      <alignment horizontal="center" vertical="center"/>
    </xf>
    <xf numFmtId="169" fontId="18" fillId="0" borderId="104" xfId="0" applyNumberFormat="1" applyFont="1" applyBorder="1" applyAlignment="1">
      <alignment horizontal="right" indent="1"/>
    </xf>
    <xf numFmtId="169" fontId="18" fillId="0" borderId="105" xfId="0" applyNumberFormat="1" applyFont="1" applyBorder="1" applyAlignment="1">
      <alignment horizontal="right" indent="1"/>
    </xf>
    <xf numFmtId="169" fontId="0" fillId="0" borderId="110" xfId="0" applyNumberFormat="1" applyBorder="1" applyAlignment="1">
      <alignment horizontal="center" vertical="center"/>
    </xf>
    <xf numFmtId="169" fontId="0" fillId="0" borderId="111" xfId="0" applyNumberFormat="1" applyBorder="1" applyAlignment="1">
      <alignment horizontal="center" vertical="center"/>
    </xf>
    <xf numFmtId="169" fontId="0" fillId="0" borderId="110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9" fontId="0" fillId="0" borderId="112" xfId="0" applyNumberFormat="1" applyBorder="1" applyAlignment="1">
      <alignment horizontal="center" vertical="center"/>
    </xf>
    <xf numFmtId="169" fontId="0" fillId="0" borderId="113" xfId="0" applyNumberFormat="1" applyBorder="1" applyAlignment="1">
      <alignment horizontal="center" vertical="center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center" vertical="center"/>
    </xf>
    <xf numFmtId="169" fontId="0" fillId="0" borderId="107" xfId="0" applyNumberFormat="1" applyBorder="1" applyAlignment="1">
      <alignment horizontal="center" vertical="center"/>
    </xf>
    <xf numFmtId="169" fontId="0" fillId="0" borderId="106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center" vertical="center"/>
    </xf>
    <xf numFmtId="169" fontId="0" fillId="0" borderId="109" xfId="0" applyNumberFormat="1" applyBorder="1" applyAlignment="1">
      <alignment horizontal="center" vertical="center"/>
    </xf>
    <xf numFmtId="169" fontId="0" fillId="0" borderId="108" xfId="0" applyNumberFormat="1" applyBorder="1" applyAlignment="1">
      <alignment horizontal="right" indent="1"/>
    </xf>
    <xf numFmtId="169" fontId="0" fillId="0" borderId="109" xfId="0" applyNumberFormat="1" applyBorder="1" applyAlignment="1">
      <alignment horizontal="right" indent="1"/>
    </xf>
    <xf numFmtId="169" fontId="0" fillId="0" borderId="90" xfId="0" applyNumberFormat="1" applyBorder="1" applyAlignment="1">
      <alignment horizontal="center" vertical="center"/>
    </xf>
    <xf numFmtId="169" fontId="0" fillId="0" borderId="91" xfId="0" applyNumberFormat="1" applyBorder="1" applyAlignment="1">
      <alignment horizontal="center" vertical="center"/>
    </xf>
    <xf numFmtId="169" fontId="0" fillId="0" borderId="90" xfId="0" applyNumberFormat="1" applyBorder="1" applyAlignment="1">
      <alignment horizontal="right" indent="1"/>
    </xf>
    <xf numFmtId="169" fontId="0" fillId="0" borderId="91" xfId="0" applyNumberFormat="1" applyBorder="1" applyAlignment="1">
      <alignment horizontal="right" indent="1"/>
    </xf>
    <xf numFmtId="169" fontId="0" fillId="0" borderId="114" xfId="0" applyNumberFormat="1" applyBorder="1" applyAlignment="1">
      <alignment horizontal="center" vertical="center"/>
    </xf>
    <xf numFmtId="169" fontId="0" fillId="0" borderId="115" xfId="0" applyNumberFormat="1" applyBorder="1" applyAlignment="1">
      <alignment horizontal="center" vertical="center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9" fontId="0" fillId="0" borderId="52" xfId="0" applyNumberFormat="1" applyBorder="1" applyAlignment="1">
      <alignment horizontal="center" vertical="center"/>
    </xf>
    <xf numFmtId="169" fontId="0" fillId="0" borderId="53" xfId="0" applyNumberFormat="1" applyBorder="1" applyAlignment="1">
      <alignment horizontal="center" vertical="center"/>
    </xf>
    <xf numFmtId="169" fontId="0" fillId="0" borderId="52" xfId="0" applyNumberFormat="1" applyBorder="1" applyAlignment="1">
      <alignment horizontal="right" indent="1"/>
    </xf>
    <xf numFmtId="169" fontId="0" fillId="0" borderId="53" xfId="0" applyNumberFormat="1" applyBorder="1" applyAlignment="1">
      <alignment horizontal="right" indent="1"/>
    </xf>
    <xf numFmtId="169" fontId="17" fillId="0" borderId="102" xfId="0" applyNumberFormat="1" applyFont="1" applyBorder="1" applyAlignment="1">
      <alignment horizontal="right" indent="2"/>
    </xf>
    <xf numFmtId="169" fontId="17" fillId="0" borderId="103" xfId="0" applyNumberFormat="1" applyFont="1" applyBorder="1" applyAlignment="1">
      <alignment horizontal="right" indent="2"/>
    </xf>
    <xf numFmtId="169" fontId="0" fillId="0" borderId="117" xfId="0" applyNumberFormat="1" applyBorder="1" applyAlignment="1">
      <alignment horizontal="right" indent="1"/>
    </xf>
    <xf numFmtId="169" fontId="0" fillId="0" borderId="118" xfId="0" applyNumberFormat="1" applyBorder="1" applyAlignment="1">
      <alignment horizontal="right" indent="1"/>
    </xf>
    <xf numFmtId="169" fontId="0" fillId="0" borderId="119" xfId="0" applyNumberFormat="1" applyBorder="1" applyAlignment="1">
      <alignment horizontal="right" indent="1"/>
    </xf>
    <xf numFmtId="169" fontId="0" fillId="0" borderId="120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0" fillId="0" borderId="121" xfId="0" applyNumberFormat="1" applyBorder="1" applyAlignment="1">
      <alignment horizontal="right" indent="1"/>
    </xf>
    <xf numFmtId="169" fontId="17" fillId="0" borderId="102" xfId="0" applyNumberFormat="1" applyFont="1" applyBorder="1"/>
    <xf numFmtId="169" fontId="17" fillId="0" borderId="103" xfId="0" applyNumberFormat="1" applyFont="1" applyBorder="1"/>
    <xf numFmtId="169" fontId="18" fillId="0" borderId="104" xfId="0" applyNumberFormat="1" applyFont="1" applyBorder="1" applyAlignment="1">
      <alignment horizontal="right"/>
    </xf>
    <xf numFmtId="169" fontId="18" fillId="0" borderId="105" xfId="0" applyNumberFormat="1" applyFont="1" applyBorder="1" applyAlignment="1">
      <alignment horizontal="right"/>
    </xf>
    <xf numFmtId="169" fontId="0" fillId="0" borderId="52" xfId="0" applyNumberFormat="1" applyBorder="1"/>
    <xf numFmtId="169" fontId="0" fillId="0" borderId="53" xfId="0" applyNumberFormat="1" applyBorder="1"/>
    <xf numFmtId="2" fontId="0" fillId="0" borderId="123" xfId="0" applyNumberFormat="1" applyBorder="1" applyAlignment="1">
      <alignment horizontal="right"/>
    </xf>
    <xf numFmtId="2" fontId="0" fillId="0" borderId="124" xfId="0" applyNumberFormat="1" applyBorder="1" applyAlignment="1">
      <alignment horizontal="right"/>
    </xf>
    <xf numFmtId="2" fontId="0" fillId="0" borderId="125" xfId="0" applyNumberFormat="1" applyBorder="1" applyAlignment="1">
      <alignment horizontal="right"/>
    </xf>
    <xf numFmtId="169" fontId="0" fillId="0" borderId="119" xfId="0" applyNumberFormat="1" applyBorder="1"/>
    <xf numFmtId="169" fontId="0" fillId="0" borderId="120" xfId="0" applyNumberFormat="1" applyBorder="1"/>
    <xf numFmtId="169" fontId="0" fillId="0" borderId="52" xfId="0" applyNumberFormat="1" applyBorder="1" applyAlignment="1">
      <alignment horizontal="right"/>
    </xf>
    <xf numFmtId="169" fontId="0" fillId="0" borderId="53" xfId="0" applyNumberForma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8" xfId="0" applyNumberFormat="1" applyBorder="1" applyAlignment="1">
      <alignment horizontal="right"/>
    </xf>
    <xf numFmtId="0" fontId="16" fillId="11" borderId="0" xfId="0" applyFont="1" applyFill="1" applyAlignment="1">
      <alignment horizontal="center"/>
    </xf>
    <xf numFmtId="169" fontId="0" fillId="0" borderId="90" xfId="0" applyNumberFormat="1" applyBorder="1" applyAlignment="1">
      <alignment horizontal="right"/>
    </xf>
    <xf numFmtId="169" fontId="0" fillId="0" borderId="91" xfId="0" applyNumberFormat="1" applyBorder="1" applyAlignment="1">
      <alignment horizontal="right"/>
    </xf>
    <xf numFmtId="0" fontId="5" fillId="12" borderId="0" xfId="0" applyFont="1" applyFill="1" applyAlignment="1">
      <alignment horizontal="center"/>
    </xf>
    <xf numFmtId="0" fontId="5" fillId="12" borderId="14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5" fillId="1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5" fillId="14" borderId="149" xfId="0" applyFont="1" applyFill="1" applyBorder="1" applyAlignment="1">
      <alignment horizontal="center"/>
    </xf>
    <xf numFmtId="0" fontId="5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5" fillId="18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441086FF-AF93-4072-BBAD-EB971ADB70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26321-3F14-4E51-A6ED-2B0A55841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57150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F2FA065C-BFA5-4B92-B733-B2BE4AACE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57150"/>
          <a:ext cx="2133600" cy="5822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2204085</xdr:colOff>
      <xdr:row>0</xdr:row>
      <xdr:rowOff>578399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9E0F6E-6FBB-4468-A192-89D79FC87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137410" cy="578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D4D1-B4E6-4EC1-B194-0E1C8291CCED}">
  <dimension ref="A1:T381"/>
  <sheetViews>
    <sheetView tabSelected="1" zoomScaleNormal="100" workbookViewId="0">
      <pane xSplit="1" ySplit="6" topLeftCell="B7" activePane="bottomRight" state="frozen"/>
      <selection activeCell="F12" sqref="F12"/>
      <selection pane="topRight" activeCell="F12" sqref="F12"/>
      <selection pane="bottomLeft" activeCell="F12" sqref="F12"/>
      <selection pane="bottomRight" activeCell="C10" sqref="C10"/>
    </sheetView>
  </sheetViews>
  <sheetFormatPr baseColWidth="10" defaultRowHeight="15" x14ac:dyDescent="0.25"/>
  <cols>
    <col min="1" max="1" width="31.7109375" customWidth="1"/>
    <col min="2" max="3" width="13.140625" customWidth="1"/>
    <col min="4" max="5" width="13.85546875" customWidth="1"/>
    <col min="6" max="7" width="10.42578125" customWidth="1"/>
    <col min="8" max="8" width="12.7109375" customWidth="1"/>
    <col min="9" max="9" width="13.85546875" customWidth="1"/>
    <col min="10" max="10" width="11" customWidth="1"/>
    <col min="11" max="11" width="2.7109375" customWidth="1"/>
    <col min="12" max="15" width="14.28515625" customWidth="1"/>
    <col min="16" max="17" width="10.5703125" customWidth="1"/>
    <col min="18" max="18" width="15.85546875" customWidth="1"/>
    <col min="19" max="19" width="15.28515625" customWidth="1"/>
    <col min="20" max="20" width="9.5703125" customWidth="1"/>
  </cols>
  <sheetData>
    <row r="1" spans="1:20" ht="46.5" x14ac:dyDescent="0.25">
      <c r="A1" s="372" t="s">
        <v>0</v>
      </c>
      <c r="B1" s="372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</row>
    <row r="2" spans="1:20" ht="21" x14ac:dyDescent="0.35">
      <c r="A2" s="374" t="s">
        <v>1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</row>
    <row r="3" spans="1:20" ht="46.35" customHeight="1" x14ac:dyDescent="0.25">
      <c r="A3" s="375" t="s">
        <v>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7"/>
    </row>
    <row r="4" spans="1:20" ht="21" x14ac:dyDescent="0.35">
      <c r="A4" s="378" t="s">
        <v>3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80"/>
    </row>
    <row r="5" spans="1:20" x14ac:dyDescent="0.25">
      <c r="A5" s="1"/>
      <c r="B5" s="381" t="s">
        <v>151</v>
      </c>
      <c r="C5" s="382"/>
      <c r="D5" s="382"/>
      <c r="E5" s="382"/>
      <c r="F5" s="382"/>
      <c r="G5" s="382"/>
      <c r="H5" s="382"/>
      <c r="I5" s="382"/>
      <c r="J5" s="383"/>
      <c r="K5" s="3"/>
      <c r="L5" s="381" t="str">
        <f>CONCATENATE("acumulado ",B5)</f>
        <v>acumulado julio</v>
      </c>
      <c r="M5" s="382"/>
      <c r="N5" s="382"/>
      <c r="O5" s="382"/>
      <c r="P5" s="382"/>
      <c r="Q5" s="382"/>
      <c r="R5" s="382"/>
      <c r="S5" s="382"/>
      <c r="T5" s="383"/>
    </row>
    <row r="6" spans="1:20" x14ac:dyDescent="0.25">
      <c r="A6" s="4"/>
      <c r="B6" s="5">
        <v>2019</v>
      </c>
      <c r="C6" s="5">
        <v>2022</v>
      </c>
      <c r="D6" s="5">
        <v>2023</v>
      </c>
      <c r="E6" s="5">
        <v>2024</v>
      </c>
      <c r="F6" s="5" t="str">
        <f>CONCATENATE("var ",RIGHT(E6,2),"/",RIGHT(D6,2))</f>
        <v>var 24/23</v>
      </c>
      <c r="G6" s="5" t="str">
        <f>CONCATENATE("var ",RIGHT(E6,2),"/",RIGHT(B6,2))</f>
        <v>var 24/19</v>
      </c>
      <c r="H6" s="5" t="str">
        <f>CONCATENATE("dif ",RIGHT(E6,2),"-",RIGHT(D6,2))</f>
        <v>dif 24-23</v>
      </c>
      <c r="I6" s="5" t="str">
        <f>CONCATENATE("dif ",RIGHT(E6,2),"-",RIGHT(B6,2))</f>
        <v>dif 24-19</v>
      </c>
      <c r="J6" s="5" t="str">
        <f>CONCATENATE("cuota ",RIGHT(E6,2))</f>
        <v>cuota 24</v>
      </c>
      <c r="K6" s="6"/>
      <c r="L6" s="5">
        <v>2019</v>
      </c>
      <c r="M6" s="5">
        <v>2022</v>
      </c>
      <c r="N6" s="5">
        <v>2023</v>
      </c>
      <c r="O6" s="5">
        <v>2024</v>
      </c>
      <c r="P6" s="5" t="str">
        <f>CONCATENATE("var ",RIGHT(O6,2),"/",RIGHT(N6,2))</f>
        <v>var 24/23</v>
      </c>
      <c r="Q6" s="5" t="str">
        <f>CONCATENATE("var ",RIGHT(O6,2),"/",RIGHT(L6,2))</f>
        <v>var 24/19</v>
      </c>
      <c r="R6" s="5" t="str">
        <f>CONCATENATE("dif ",RIGHT(O6,2),"-",RIGHT(N6,2))</f>
        <v>dif 24-23</v>
      </c>
      <c r="S6" s="5" t="str">
        <f>CONCATENATE("dif ",RIGHT(O6,2),"-",RIGHT(L6,2))</f>
        <v>dif 24-19</v>
      </c>
      <c r="T6" s="5" t="str">
        <f>CONCATENATE("cuota ",RIGHT(O6,2))</f>
        <v>cuota 24</v>
      </c>
    </row>
    <row r="7" spans="1:20" x14ac:dyDescent="0.25">
      <c r="A7" s="7" t="s">
        <v>4</v>
      </c>
      <c r="B7" s="8">
        <v>426749</v>
      </c>
      <c r="C7" s="8">
        <v>455417</v>
      </c>
      <c r="D7" s="8">
        <v>453884</v>
      </c>
      <c r="E7" s="8">
        <v>480798</v>
      </c>
      <c r="F7" s="9">
        <f>E7/D7-1</f>
        <v>5.9297089124093372E-2</v>
      </c>
      <c r="G7" s="9">
        <f>E7/B7-1</f>
        <v>0.12665290369748972</v>
      </c>
      <c r="H7" s="8">
        <f>E7-D7</f>
        <v>26914</v>
      </c>
      <c r="I7" s="8">
        <f t="shared" ref="I7:I18" si="0">E7-B7</f>
        <v>54049</v>
      </c>
      <c r="J7" s="9">
        <f t="shared" ref="J7:J18" si="1">E7/$E$7</f>
        <v>1</v>
      </c>
      <c r="K7" s="10"/>
      <c r="L7" s="8">
        <v>2791817</v>
      </c>
      <c r="M7" s="8">
        <v>2658818</v>
      </c>
      <c r="N7" s="8">
        <v>2977282</v>
      </c>
      <c r="O7" s="8">
        <v>3166417</v>
      </c>
      <c r="P7" s="9">
        <f>O7/N7-1</f>
        <v>6.3526061689823221E-2</v>
      </c>
      <c r="Q7" s="9">
        <f t="shared" ref="Q7:Q18" si="2">O7/L7-1</f>
        <v>0.13417784904956154</v>
      </c>
      <c r="R7" s="8">
        <f>O7-N7</f>
        <v>189135</v>
      </c>
      <c r="S7" s="8">
        <f t="shared" ref="S7:S18" si="3">O7-L7</f>
        <v>374600</v>
      </c>
      <c r="T7" s="9">
        <f t="shared" ref="T7:T18" si="4">O7/$O$7</f>
        <v>1</v>
      </c>
    </row>
    <row r="8" spans="1:20" x14ac:dyDescent="0.25">
      <c r="A8" s="11" t="s">
        <v>5</v>
      </c>
      <c r="B8" s="12">
        <v>309509</v>
      </c>
      <c r="C8" s="12">
        <v>355886</v>
      </c>
      <c r="D8" s="12">
        <v>358994</v>
      </c>
      <c r="E8" s="12">
        <v>372261</v>
      </c>
      <c r="F8" s="13">
        <f t="shared" ref="F8:F18" si="5">E8/D8-1</f>
        <v>3.6956049404725411E-2</v>
      </c>
      <c r="G8" s="13">
        <f t="shared" ref="G8:G18" si="6">E8/B8-1</f>
        <v>0.20274693143010381</v>
      </c>
      <c r="H8" s="12">
        <f t="shared" ref="H8:H18" si="7">E8-D8</f>
        <v>13267</v>
      </c>
      <c r="I8" s="12">
        <f t="shared" si="0"/>
        <v>62752</v>
      </c>
      <c r="J8" s="13">
        <f t="shared" si="1"/>
        <v>0.77425654848813852</v>
      </c>
      <c r="K8" s="14"/>
      <c r="L8" s="12">
        <v>2040621</v>
      </c>
      <c r="M8" s="12">
        <v>2111099</v>
      </c>
      <c r="N8" s="12">
        <v>2351203</v>
      </c>
      <c r="O8" s="12">
        <v>2473077</v>
      </c>
      <c r="P8" s="13">
        <f t="shared" ref="P8:P18" si="8">O8/N8-1</f>
        <v>5.1834741619502855E-2</v>
      </c>
      <c r="Q8" s="13">
        <f t="shared" si="2"/>
        <v>0.21192372321954944</v>
      </c>
      <c r="R8" s="12">
        <f t="shared" ref="R8:R18" si="9">O8-N8</f>
        <v>121874</v>
      </c>
      <c r="S8" s="12">
        <f t="shared" si="3"/>
        <v>432456</v>
      </c>
      <c r="T8" s="13">
        <f t="shared" si="4"/>
        <v>0.78103326251722371</v>
      </c>
    </row>
    <row r="9" spans="1:20" x14ac:dyDescent="0.25">
      <c r="A9" s="15" t="s">
        <v>6</v>
      </c>
      <c r="B9" s="16">
        <v>53890</v>
      </c>
      <c r="C9" s="16">
        <v>79160</v>
      </c>
      <c r="D9" s="16">
        <v>72567</v>
      </c>
      <c r="E9" s="16">
        <v>65822</v>
      </c>
      <c r="F9" s="17">
        <f t="shared" si="5"/>
        <v>-9.2948585445174814E-2</v>
      </c>
      <c r="G9" s="17">
        <f t="shared" si="6"/>
        <v>0.22141399146409357</v>
      </c>
      <c r="H9" s="16">
        <f t="shared" si="7"/>
        <v>-6745</v>
      </c>
      <c r="I9" s="16">
        <f t="shared" si="0"/>
        <v>11932</v>
      </c>
      <c r="J9" s="17">
        <f t="shared" si="1"/>
        <v>0.13690156781018223</v>
      </c>
      <c r="K9" s="18"/>
      <c r="L9" s="16">
        <v>342026</v>
      </c>
      <c r="M9" s="16">
        <v>443049</v>
      </c>
      <c r="N9" s="16">
        <v>437188</v>
      </c>
      <c r="O9" s="16">
        <v>472656</v>
      </c>
      <c r="P9" s="17">
        <f t="shared" si="8"/>
        <v>8.1127569832657898E-2</v>
      </c>
      <c r="Q9" s="17">
        <f t="shared" si="2"/>
        <v>0.38193002871126747</v>
      </c>
      <c r="R9" s="16">
        <f t="shared" si="9"/>
        <v>35468</v>
      </c>
      <c r="S9" s="16">
        <f t="shared" si="3"/>
        <v>130630</v>
      </c>
      <c r="T9" s="17">
        <f t="shared" si="4"/>
        <v>0.14927155835760103</v>
      </c>
    </row>
    <row r="10" spans="1:20" x14ac:dyDescent="0.25">
      <c r="A10" s="19" t="s">
        <v>7</v>
      </c>
      <c r="B10" s="20">
        <v>195947</v>
      </c>
      <c r="C10" s="20">
        <v>218088</v>
      </c>
      <c r="D10" s="20">
        <v>228131</v>
      </c>
      <c r="E10" s="20">
        <v>239251</v>
      </c>
      <c r="F10" s="21">
        <f t="shared" si="5"/>
        <v>4.8743923447492898E-2</v>
      </c>
      <c r="G10" s="21">
        <f t="shared" si="6"/>
        <v>0.22099853531822378</v>
      </c>
      <c r="H10" s="20">
        <f t="shared" si="7"/>
        <v>11120</v>
      </c>
      <c r="I10" s="20">
        <f t="shared" si="0"/>
        <v>43304</v>
      </c>
      <c r="J10" s="21">
        <f t="shared" si="1"/>
        <v>0.49761230287979569</v>
      </c>
      <c r="K10" s="18"/>
      <c r="L10" s="20">
        <v>1264542</v>
      </c>
      <c r="M10" s="20">
        <v>1294819</v>
      </c>
      <c r="N10" s="20">
        <v>1481140</v>
      </c>
      <c r="O10" s="20">
        <v>1560015</v>
      </c>
      <c r="P10" s="21">
        <f>O10/N10-1</f>
        <v>5.3252899793402309E-2</v>
      </c>
      <c r="Q10" s="21">
        <f t="shared" si="2"/>
        <v>0.23366009195424109</v>
      </c>
      <c r="R10" s="20">
        <f>O10-N10</f>
        <v>78875</v>
      </c>
      <c r="S10" s="20">
        <f t="shared" si="3"/>
        <v>295473</v>
      </c>
      <c r="T10" s="21">
        <f t="shared" si="4"/>
        <v>0.49267515933624662</v>
      </c>
    </row>
    <row r="11" spans="1:20" x14ac:dyDescent="0.25">
      <c r="A11" s="19" t="s">
        <v>8</v>
      </c>
      <c r="B11" s="20">
        <v>47205</v>
      </c>
      <c r="C11" s="20">
        <v>47912</v>
      </c>
      <c r="D11" s="20">
        <v>48099</v>
      </c>
      <c r="E11" s="20">
        <v>55843</v>
      </c>
      <c r="F11" s="21">
        <f t="shared" si="5"/>
        <v>0.1610012682176345</v>
      </c>
      <c r="G11" s="21">
        <f t="shared" si="6"/>
        <v>0.18298909013875653</v>
      </c>
      <c r="H11" s="20">
        <f t="shared" si="7"/>
        <v>7744</v>
      </c>
      <c r="I11" s="20">
        <f t="shared" si="0"/>
        <v>8638</v>
      </c>
      <c r="J11" s="21">
        <f t="shared" si="1"/>
        <v>0.11614648979405072</v>
      </c>
      <c r="K11" s="18"/>
      <c r="L11" s="20">
        <v>329508</v>
      </c>
      <c r="M11" s="20">
        <v>307806</v>
      </c>
      <c r="N11" s="20">
        <v>349202</v>
      </c>
      <c r="O11" s="20">
        <v>350599</v>
      </c>
      <c r="P11" s="21">
        <f t="shared" si="8"/>
        <v>4.0005498250297311E-3</v>
      </c>
      <c r="Q11" s="21">
        <f t="shared" si="2"/>
        <v>6.4007550651274059E-2</v>
      </c>
      <c r="R11" s="20">
        <f t="shared" si="9"/>
        <v>1397</v>
      </c>
      <c r="S11" s="20">
        <f t="shared" si="3"/>
        <v>21091</v>
      </c>
      <c r="T11" s="21">
        <f t="shared" si="4"/>
        <v>0.11072420341351123</v>
      </c>
    </row>
    <row r="12" spans="1:20" x14ac:dyDescent="0.25">
      <c r="A12" s="19" t="s">
        <v>9</v>
      </c>
      <c r="B12" s="20">
        <v>8734</v>
      </c>
      <c r="C12" s="20">
        <v>7469</v>
      </c>
      <c r="D12" s="20">
        <v>7025</v>
      </c>
      <c r="E12" s="20">
        <v>7859</v>
      </c>
      <c r="F12" s="21">
        <f t="shared" si="5"/>
        <v>0.11871886120996433</v>
      </c>
      <c r="G12" s="21">
        <f t="shared" si="6"/>
        <v>-0.10018319212273874</v>
      </c>
      <c r="H12" s="20">
        <f t="shared" si="7"/>
        <v>834</v>
      </c>
      <c r="I12" s="20">
        <f t="shared" si="0"/>
        <v>-875</v>
      </c>
      <c r="J12" s="21">
        <f t="shared" si="1"/>
        <v>1.6345741870806452E-2</v>
      </c>
      <c r="K12" s="18"/>
      <c r="L12" s="20">
        <v>75855</v>
      </c>
      <c r="M12" s="20">
        <v>48652</v>
      </c>
      <c r="N12" s="20">
        <v>61520</v>
      </c>
      <c r="O12" s="20">
        <v>66146</v>
      </c>
      <c r="P12" s="21">
        <f t="shared" si="8"/>
        <v>7.5195058517555369E-2</v>
      </c>
      <c r="Q12" s="21">
        <f t="shared" si="2"/>
        <v>-0.12799419945949508</v>
      </c>
      <c r="R12" s="20">
        <f t="shared" si="9"/>
        <v>4626</v>
      </c>
      <c r="S12" s="20">
        <f t="shared" si="3"/>
        <v>-9709</v>
      </c>
      <c r="T12" s="21">
        <f t="shared" si="4"/>
        <v>2.088985752666184E-2</v>
      </c>
    </row>
    <row r="13" spans="1:20" x14ac:dyDescent="0.25">
      <c r="A13" s="22" t="s">
        <v>10</v>
      </c>
      <c r="B13" s="23">
        <v>3733</v>
      </c>
      <c r="C13" s="23">
        <v>3257</v>
      </c>
      <c r="D13" s="23">
        <v>3172</v>
      </c>
      <c r="E13" s="23">
        <v>3486</v>
      </c>
      <c r="F13" s="24">
        <f t="shared" si="5"/>
        <v>9.8991172761664581E-2</v>
      </c>
      <c r="G13" s="24">
        <f t="shared" si="6"/>
        <v>-6.6166622019823151E-2</v>
      </c>
      <c r="H13" s="23">
        <f t="shared" si="7"/>
        <v>314</v>
      </c>
      <c r="I13" s="23">
        <f t="shared" si="0"/>
        <v>-247</v>
      </c>
      <c r="J13" s="24">
        <f t="shared" si="1"/>
        <v>7.2504461333033829E-3</v>
      </c>
      <c r="K13" s="18"/>
      <c r="L13" s="23">
        <v>28690</v>
      </c>
      <c r="M13" s="23">
        <v>16773</v>
      </c>
      <c r="N13" s="23">
        <v>22153</v>
      </c>
      <c r="O13" s="23">
        <v>23661</v>
      </c>
      <c r="P13" s="24">
        <f t="shared" si="8"/>
        <v>6.807204441836312E-2</v>
      </c>
      <c r="Q13" s="24">
        <f t="shared" si="2"/>
        <v>-0.17528755663994422</v>
      </c>
      <c r="R13" s="23">
        <f t="shared" si="9"/>
        <v>1508</v>
      </c>
      <c r="S13" s="23">
        <f t="shared" si="3"/>
        <v>-5029</v>
      </c>
      <c r="T13" s="24">
        <f t="shared" si="4"/>
        <v>7.4724838832030023E-3</v>
      </c>
    </row>
    <row r="14" spans="1:20" x14ac:dyDescent="0.25">
      <c r="A14" s="11" t="s">
        <v>11</v>
      </c>
      <c r="B14" s="12">
        <v>117240</v>
      </c>
      <c r="C14" s="12">
        <v>99531</v>
      </c>
      <c r="D14" s="12">
        <v>94890</v>
      </c>
      <c r="E14" s="12">
        <v>108537</v>
      </c>
      <c r="F14" s="13">
        <f t="shared" si="5"/>
        <v>0.14381915902624098</v>
      </c>
      <c r="G14" s="13">
        <f t="shared" si="6"/>
        <v>-7.4232343909928389E-2</v>
      </c>
      <c r="H14" s="12">
        <f t="shared" si="7"/>
        <v>13647</v>
      </c>
      <c r="I14" s="12">
        <f t="shared" si="0"/>
        <v>-8703</v>
      </c>
      <c r="J14" s="13">
        <f t="shared" si="1"/>
        <v>0.22574345151186154</v>
      </c>
      <c r="K14" s="14"/>
      <c r="L14" s="12">
        <v>751196</v>
      </c>
      <c r="M14" s="12">
        <v>547719</v>
      </c>
      <c r="N14" s="12">
        <v>626079</v>
      </c>
      <c r="O14" s="12">
        <v>693340</v>
      </c>
      <c r="P14" s="13">
        <f t="shared" si="8"/>
        <v>0.10743212917219713</v>
      </c>
      <c r="Q14" s="13">
        <f t="shared" si="2"/>
        <v>-7.7018514475582944E-2</v>
      </c>
      <c r="R14" s="12">
        <f t="shared" si="9"/>
        <v>67261</v>
      </c>
      <c r="S14" s="12">
        <f t="shared" si="3"/>
        <v>-57856</v>
      </c>
      <c r="T14" s="13">
        <f t="shared" si="4"/>
        <v>0.21896673748277629</v>
      </c>
    </row>
    <row r="15" spans="1:20" x14ac:dyDescent="0.25">
      <c r="A15" s="25" t="s">
        <v>12</v>
      </c>
      <c r="B15" s="16">
        <v>6350</v>
      </c>
      <c r="C15" s="16">
        <v>6707</v>
      </c>
      <c r="D15" s="16">
        <v>6015</v>
      </c>
      <c r="E15" s="16">
        <v>9464</v>
      </c>
      <c r="F15" s="17">
        <f t="shared" si="5"/>
        <v>0.57339983374896097</v>
      </c>
      <c r="G15" s="17">
        <f t="shared" si="6"/>
        <v>0.49039370078740152</v>
      </c>
      <c r="H15" s="16">
        <f t="shared" si="7"/>
        <v>3449</v>
      </c>
      <c r="I15" s="16">
        <f t="shared" si="0"/>
        <v>3114</v>
      </c>
      <c r="J15" s="17">
        <f t="shared" si="1"/>
        <v>1.9683942112903963E-2</v>
      </c>
      <c r="K15" s="18"/>
      <c r="L15" s="16">
        <v>38994</v>
      </c>
      <c r="M15" s="16">
        <v>45212</v>
      </c>
      <c r="N15" s="16">
        <v>44368</v>
      </c>
      <c r="O15" s="16">
        <v>64719</v>
      </c>
      <c r="P15" s="17">
        <f t="shared" si="8"/>
        <v>0.45868644067796605</v>
      </c>
      <c r="Q15" s="17">
        <f t="shared" si="2"/>
        <v>0.65971687951992619</v>
      </c>
      <c r="R15" s="16">
        <f t="shared" si="9"/>
        <v>20351</v>
      </c>
      <c r="S15" s="16">
        <f t="shared" si="3"/>
        <v>25725</v>
      </c>
      <c r="T15" s="17">
        <f t="shared" si="4"/>
        <v>2.0439190416170705E-2</v>
      </c>
    </row>
    <row r="16" spans="1:20" x14ac:dyDescent="0.25">
      <c r="A16" s="26" t="s">
        <v>8</v>
      </c>
      <c r="B16" s="20">
        <v>63573</v>
      </c>
      <c r="C16" s="20">
        <v>62217</v>
      </c>
      <c r="D16" s="20">
        <v>56175</v>
      </c>
      <c r="E16" s="20">
        <v>64641</v>
      </c>
      <c r="F16" s="21">
        <f t="shared" si="5"/>
        <v>0.15070761014686251</v>
      </c>
      <c r="G16" s="21">
        <f t="shared" si="6"/>
        <v>1.6799584729366268E-2</v>
      </c>
      <c r="H16" s="20">
        <f t="shared" si="7"/>
        <v>8466</v>
      </c>
      <c r="I16" s="20">
        <f t="shared" si="0"/>
        <v>1068</v>
      </c>
      <c r="J16" s="21">
        <f t="shared" si="1"/>
        <v>0.13444523479714973</v>
      </c>
      <c r="K16" s="18"/>
      <c r="L16" s="20">
        <v>407721</v>
      </c>
      <c r="M16" s="20">
        <v>325592</v>
      </c>
      <c r="N16" s="20">
        <v>360601</v>
      </c>
      <c r="O16" s="20">
        <v>396915</v>
      </c>
      <c r="P16" s="21">
        <f t="shared" si="8"/>
        <v>0.10070410231807458</v>
      </c>
      <c r="Q16" s="21">
        <f t="shared" si="2"/>
        <v>-2.650341777833376E-2</v>
      </c>
      <c r="R16" s="20">
        <f t="shared" si="9"/>
        <v>36314</v>
      </c>
      <c r="S16" s="20">
        <f t="shared" si="3"/>
        <v>-10806</v>
      </c>
      <c r="T16" s="21">
        <f t="shared" si="4"/>
        <v>0.12535146192052404</v>
      </c>
    </row>
    <row r="17" spans="1:20" x14ac:dyDescent="0.25">
      <c r="A17" s="26" t="s">
        <v>9</v>
      </c>
      <c r="B17" s="20">
        <v>31248</v>
      </c>
      <c r="C17" s="20">
        <v>22502</v>
      </c>
      <c r="D17" s="20">
        <v>23993</v>
      </c>
      <c r="E17" s="20">
        <v>24662</v>
      </c>
      <c r="F17" s="21">
        <f t="shared" si="5"/>
        <v>2.7883132580335923E-2</v>
      </c>
      <c r="G17" s="21">
        <f t="shared" si="6"/>
        <v>-0.21076548899129544</v>
      </c>
      <c r="H17" s="20">
        <f t="shared" si="7"/>
        <v>669</v>
      </c>
      <c r="I17" s="20">
        <f t="shared" si="0"/>
        <v>-6586</v>
      </c>
      <c r="J17" s="21">
        <f t="shared" si="1"/>
        <v>5.1293890573588075E-2</v>
      </c>
      <c r="K17" s="18"/>
      <c r="L17" s="20">
        <v>208995</v>
      </c>
      <c r="M17" s="20">
        <v>126860</v>
      </c>
      <c r="N17" s="20">
        <v>160927</v>
      </c>
      <c r="O17" s="20">
        <v>165985</v>
      </c>
      <c r="P17" s="21">
        <f t="shared" si="8"/>
        <v>3.1430400119308866E-2</v>
      </c>
      <c r="Q17" s="21">
        <f t="shared" si="2"/>
        <v>-0.20579439699514346</v>
      </c>
      <c r="R17" s="20">
        <f t="shared" si="9"/>
        <v>5058</v>
      </c>
      <c r="S17" s="20">
        <f t="shared" si="3"/>
        <v>-43010</v>
      </c>
      <c r="T17" s="21">
        <f t="shared" si="4"/>
        <v>5.2420448728010237E-2</v>
      </c>
    </row>
    <row r="18" spans="1:20" x14ac:dyDescent="0.25">
      <c r="A18" s="27" t="s">
        <v>10</v>
      </c>
      <c r="B18" s="28">
        <v>16069</v>
      </c>
      <c r="C18" s="28">
        <v>8105</v>
      </c>
      <c r="D18" s="28">
        <v>8707</v>
      </c>
      <c r="E18" s="28">
        <v>9770</v>
      </c>
      <c r="F18" s="29">
        <f t="shared" si="5"/>
        <v>0.12208567818996219</v>
      </c>
      <c r="G18" s="29">
        <f t="shared" si="6"/>
        <v>-0.39199701288194666</v>
      </c>
      <c r="H18" s="28">
        <f t="shared" si="7"/>
        <v>1063</v>
      </c>
      <c r="I18" s="28">
        <f t="shared" si="0"/>
        <v>-6299</v>
      </c>
      <c r="J18" s="29">
        <f t="shared" si="1"/>
        <v>2.032038402821975E-2</v>
      </c>
      <c r="K18" s="30"/>
      <c r="L18" s="28">
        <v>95486</v>
      </c>
      <c r="M18" s="28">
        <v>50055</v>
      </c>
      <c r="N18" s="28">
        <v>60183</v>
      </c>
      <c r="O18" s="28">
        <v>65721</v>
      </c>
      <c r="P18" s="29">
        <f t="shared" si="8"/>
        <v>9.2019341009919708E-2</v>
      </c>
      <c r="Q18" s="29">
        <f t="shared" si="2"/>
        <v>-0.31172109000272297</v>
      </c>
      <c r="R18" s="28">
        <f t="shared" si="9"/>
        <v>5538</v>
      </c>
      <c r="S18" s="28">
        <f t="shared" si="3"/>
        <v>-29765</v>
      </c>
      <c r="T18" s="29">
        <f t="shared" si="4"/>
        <v>2.0755636418071276E-2</v>
      </c>
    </row>
    <row r="19" spans="1:20" x14ac:dyDescent="0.25">
      <c r="A19" s="385" t="s">
        <v>13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7"/>
    </row>
    <row r="20" spans="1:20" ht="21" x14ac:dyDescent="0.35">
      <c r="A20" s="31" t="s">
        <v>14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3"/>
    </row>
    <row r="21" spans="1:20" x14ac:dyDescent="0.25">
      <c r="A21" s="1"/>
      <c r="B21" s="381" t="s">
        <v>151</v>
      </c>
      <c r="C21" s="382"/>
      <c r="D21" s="382"/>
      <c r="E21" s="382"/>
      <c r="F21" s="382"/>
      <c r="G21" s="382"/>
      <c r="H21" s="382"/>
      <c r="I21" s="382"/>
      <c r="J21" s="383"/>
      <c r="K21" s="3"/>
      <c r="L21" s="381" t="str">
        <f>L$5</f>
        <v>acumulado julio</v>
      </c>
      <c r="M21" s="382"/>
      <c r="N21" s="382"/>
      <c r="O21" s="382"/>
      <c r="P21" s="382"/>
      <c r="Q21" s="382"/>
      <c r="R21" s="382"/>
      <c r="S21" s="382"/>
      <c r="T21" s="383"/>
    </row>
    <row r="22" spans="1:20" x14ac:dyDescent="0.25">
      <c r="A22" s="4"/>
      <c r="B22" s="5">
        <f>B$6</f>
        <v>2019</v>
      </c>
      <c r="C22" s="5">
        <f>C$6</f>
        <v>2022</v>
      </c>
      <c r="D22" s="5">
        <f>D$6</f>
        <v>2023</v>
      </c>
      <c r="E22" s="5">
        <f>E$6</f>
        <v>2024</v>
      </c>
      <c r="F22" s="5" t="str">
        <f>CONCATENATE("var ",RIGHT(E22,2),"/",RIGHT(D22,2))</f>
        <v>var 24/23</v>
      </c>
      <c r="G22" s="5" t="str">
        <f>CONCATENATE("var ",RIGHT(E22,2),"/",RIGHT(B22,2))</f>
        <v>var 24/19</v>
      </c>
      <c r="H22" s="5" t="str">
        <f>CONCATENATE("dif ",RIGHT(E22,2),"-",RIGHT(D22,2))</f>
        <v>dif 24-23</v>
      </c>
      <c r="I22" s="5" t="str">
        <f>CONCATENATE("dif ",RIGHT(E22,2),"-",RIGHT(B22,2))</f>
        <v>dif 24-19</v>
      </c>
      <c r="J22" s="5" t="str">
        <f>CONCATENATE("cuota ",RIGHT(E22,2))</f>
        <v>cuota 24</v>
      </c>
      <c r="K22" s="6"/>
      <c r="L22" s="5">
        <f>L$6</f>
        <v>2019</v>
      </c>
      <c r="M22" s="5">
        <f>M$6</f>
        <v>2022</v>
      </c>
      <c r="N22" s="5">
        <f>N$6</f>
        <v>2023</v>
      </c>
      <c r="O22" s="5">
        <f>O$6</f>
        <v>2024</v>
      </c>
      <c r="P22" s="5" t="str">
        <f>CONCATENATE("var ",RIGHT(O22,2),"/",RIGHT(N22,2))</f>
        <v>var 24/23</v>
      </c>
      <c r="Q22" s="5" t="str">
        <f>CONCATENATE("var ",RIGHT(O22,2),"/",RIGHT(L22,2))</f>
        <v>var 24/19</v>
      </c>
      <c r="R22" s="5" t="str">
        <f>CONCATENATE("dif ",RIGHT(O22,2),"-",RIGHT(N22,2))</f>
        <v>dif 24-23</v>
      </c>
      <c r="S22" s="5" t="str">
        <f>CONCATENATE("dif ",RIGHT(O22,2),"-",RIGHT(L22,2))</f>
        <v>dif 24-19</v>
      </c>
      <c r="T22" s="5" t="str">
        <f>CONCATENATE("cuota ",RIGHT(O22,2))</f>
        <v>cuota 24</v>
      </c>
    </row>
    <row r="23" spans="1:20" x14ac:dyDescent="0.25">
      <c r="A23" s="7" t="s">
        <v>15</v>
      </c>
      <c r="B23" s="8">
        <v>426749</v>
      </c>
      <c r="C23" s="8">
        <v>455417</v>
      </c>
      <c r="D23" s="8">
        <v>453884</v>
      </c>
      <c r="E23" s="8">
        <v>480798</v>
      </c>
      <c r="F23" s="9">
        <f>E23/D23-1</f>
        <v>5.9297089124093372E-2</v>
      </c>
      <c r="G23" s="9">
        <f>E23/B23-1</f>
        <v>0.12665290369748972</v>
      </c>
      <c r="H23" s="8">
        <f>E23-D23</f>
        <v>26914</v>
      </c>
      <c r="I23" s="8">
        <f t="shared" ref="I23:I54" si="10">E23-B23</f>
        <v>54049</v>
      </c>
      <c r="J23" s="9">
        <f t="shared" ref="J23:J54" si="11">E23/$E$23</f>
        <v>1</v>
      </c>
      <c r="K23" s="10"/>
      <c r="L23" s="8">
        <v>2791817</v>
      </c>
      <c r="M23" s="8">
        <v>2658818</v>
      </c>
      <c r="N23" s="8">
        <v>2977282</v>
      </c>
      <c r="O23" s="8">
        <v>3166417</v>
      </c>
      <c r="P23" s="9">
        <f>O23/N23-1</f>
        <v>6.3526061689823221E-2</v>
      </c>
      <c r="Q23" s="9">
        <f t="shared" ref="Q23:Q54" si="12">O23/L23-1</f>
        <v>0.13417784904956154</v>
      </c>
      <c r="R23" s="8">
        <f>O23-N23</f>
        <v>189135</v>
      </c>
      <c r="S23" s="8">
        <f t="shared" ref="S23:S54" si="13">O23-L23</f>
        <v>374600</v>
      </c>
      <c r="T23" s="9">
        <f t="shared" ref="T23:T54" si="14">O23/$O$23</f>
        <v>1</v>
      </c>
    </row>
    <row r="24" spans="1:20" x14ac:dyDescent="0.25">
      <c r="A24" s="11" t="s">
        <v>16</v>
      </c>
      <c r="B24" s="12">
        <v>121911</v>
      </c>
      <c r="C24" s="12">
        <v>135433</v>
      </c>
      <c r="D24" s="12">
        <v>123126</v>
      </c>
      <c r="E24" s="12">
        <v>121556</v>
      </c>
      <c r="F24" s="13">
        <f t="shared" ref="F24:F54" si="15">E24/D24-1</f>
        <v>-1.2751165472767778E-2</v>
      </c>
      <c r="G24" s="13">
        <f t="shared" ref="G24:G54" si="16">E24/B24-1</f>
        <v>-2.9119603645282321E-3</v>
      </c>
      <c r="H24" s="12">
        <f t="shared" ref="H24:H54" si="17">E24-D24</f>
        <v>-1570</v>
      </c>
      <c r="I24" s="12">
        <f t="shared" si="10"/>
        <v>-355</v>
      </c>
      <c r="J24" s="13">
        <f t="shared" si="11"/>
        <v>0.25282135117034599</v>
      </c>
      <c r="K24" s="34"/>
      <c r="L24" s="12">
        <v>588589</v>
      </c>
      <c r="M24" s="12">
        <v>582661</v>
      </c>
      <c r="N24" s="12">
        <v>610630</v>
      </c>
      <c r="O24" s="12">
        <v>602747</v>
      </c>
      <c r="P24" s="13">
        <f t="shared" ref="P24:P54" si="18">O24/N24-1</f>
        <v>-1.2909617935574769E-2</v>
      </c>
      <c r="Q24" s="13">
        <f t="shared" si="12"/>
        <v>2.4054136247874114E-2</v>
      </c>
      <c r="R24" s="12">
        <f t="shared" ref="R24:R54" si="19">O24-N24</f>
        <v>-7883</v>
      </c>
      <c r="S24" s="12">
        <f t="shared" si="13"/>
        <v>14158</v>
      </c>
      <c r="T24" s="13">
        <f t="shared" si="14"/>
        <v>0.1903561659756122</v>
      </c>
    </row>
    <row r="25" spans="1:20" x14ac:dyDescent="0.25">
      <c r="A25" s="35" t="s">
        <v>17</v>
      </c>
      <c r="B25" s="16">
        <v>53840</v>
      </c>
      <c r="C25" s="16">
        <v>64498</v>
      </c>
      <c r="D25" s="16">
        <v>56467</v>
      </c>
      <c r="E25" s="16">
        <v>54129</v>
      </c>
      <c r="F25" s="17">
        <f t="shared" si="15"/>
        <v>-4.1404714257885167E-2</v>
      </c>
      <c r="G25" s="17">
        <f t="shared" si="16"/>
        <v>5.3677563150074104E-3</v>
      </c>
      <c r="H25" s="16">
        <f t="shared" si="17"/>
        <v>-2338</v>
      </c>
      <c r="I25" s="16">
        <f t="shared" si="10"/>
        <v>289</v>
      </c>
      <c r="J25" s="17">
        <f t="shared" si="11"/>
        <v>0.11258158311806621</v>
      </c>
      <c r="K25" s="18"/>
      <c r="L25" s="16">
        <v>228828</v>
      </c>
      <c r="M25" s="16">
        <v>253134</v>
      </c>
      <c r="N25" s="16">
        <v>254990</v>
      </c>
      <c r="O25" s="16">
        <v>242917</v>
      </c>
      <c r="P25" s="17">
        <f t="shared" si="18"/>
        <v>-4.7346954782540474E-2</v>
      </c>
      <c r="Q25" s="17">
        <f t="shared" si="12"/>
        <v>6.1570262380477914E-2</v>
      </c>
      <c r="R25" s="16">
        <f>O25-N25</f>
        <v>-12073</v>
      </c>
      <c r="S25" s="16">
        <f t="shared" si="13"/>
        <v>14089</v>
      </c>
      <c r="T25" s="17">
        <f t="shared" si="14"/>
        <v>7.6716680083513955E-2</v>
      </c>
    </row>
    <row r="26" spans="1:20" x14ac:dyDescent="0.25">
      <c r="A26" s="36" t="s">
        <v>18</v>
      </c>
      <c r="B26" s="16">
        <v>32577</v>
      </c>
      <c r="C26" s="16">
        <v>38332</v>
      </c>
      <c r="D26" s="16">
        <v>27501</v>
      </c>
      <c r="E26" s="16">
        <v>29104</v>
      </c>
      <c r="F26" s="37">
        <f t="shared" si="15"/>
        <v>5.8288789498563753E-2</v>
      </c>
      <c r="G26" s="37">
        <f t="shared" si="16"/>
        <v>-0.10660895723977037</v>
      </c>
      <c r="H26" s="16">
        <f t="shared" si="17"/>
        <v>1603</v>
      </c>
      <c r="I26" s="38">
        <f t="shared" si="10"/>
        <v>-3473</v>
      </c>
      <c r="J26" s="37">
        <f t="shared" si="11"/>
        <v>6.0532697723368237E-2</v>
      </c>
      <c r="K26" s="18"/>
      <c r="L26" s="16">
        <v>141333</v>
      </c>
      <c r="M26" s="16">
        <v>123124</v>
      </c>
      <c r="N26" s="16">
        <v>143206</v>
      </c>
      <c r="O26" s="16">
        <v>121343</v>
      </c>
      <c r="P26" s="37">
        <f t="shared" si="18"/>
        <v>-0.15266818429395412</v>
      </c>
      <c r="Q26" s="37">
        <f t="shared" si="12"/>
        <v>-0.14143901282786042</v>
      </c>
      <c r="R26" s="38">
        <f>O26-N26</f>
        <v>-21863</v>
      </c>
      <c r="S26" s="38">
        <f t="shared" si="13"/>
        <v>-19990</v>
      </c>
      <c r="T26" s="37">
        <f t="shared" si="14"/>
        <v>3.8321863481657656E-2</v>
      </c>
    </row>
    <row r="27" spans="1:20" x14ac:dyDescent="0.25">
      <c r="A27" s="36" t="s">
        <v>19</v>
      </c>
      <c r="B27" s="38">
        <f>B25-B26</f>
        <v>21263</v>
      </c>
      <c r="C27" s="38">
        <f>C25-C26</f>
        <v>26166</v>
      </c>
      <c r="D27" s="38">
        <f>D25-D26</f>
        <v>28966</v>
      </c>
      <c r="E27" s="38">
        <f>E25-E26</f>
        <v>25025</v>
      </c>
      <c r="F27" s="37">
        <f t="shared" si="15"/>
        <v>-0.13605606573223783</v>
      </c>
      <c r="G27" s="37">
        <f t="shared" si="16"/>
        <v>0.17692705638903261</v>
      </c>
      <c r="H27" s="38">
        <f t="shared" si="17"/>
        <v>-3941</v>
      </c>
      <c r="I27" s="38">
        <f t="shared" si="10"/>
        <v>3762</v>
      </c>
      <c r="J27" s="37">
        <f t="shared" si="11"/>
        <v>5.2048885394697979E-2</v>
      </c>
      <c r="K27" s="18"/>
      <c r="L27" s="38">
        <f>L25-L26</f>
        <v>87495</v>
      </c>
      <c r="M27" s="38">
        <f>M25-M26</f>
        <v>130010</v>
      </c>
      <c r="N27" s="38">
        <f>N25-N26</f>
        <v>111784</v>
      </c>
      <c r="O27" s="38">
        <f>O25-O26</f>
        <v>121574</v>
      </c>
      <c r="P27" s="37">
        <f>O27/N27-1</f>
        <v>8.757961783439483E-2</v>
      </c>
      <c r="Q27" s="37">
        <f t="shared" si="12"/>
        <v>0.38949654265958045</v>
      </c>
      <c r="R27" s="38">
        <f t="shared" si="19"/>
        <v>9790</v>
      </c>
      <c r="S27" s="38">
        <f t="shared" si="13"/>
        <v>34079</v>
      </c>
      <c r="T27" s="37">
        <f t="shared" si="14"/>
        <v>3.8394816601856292E-2</v>
      </c>
    </row>
    <row r="28" spans="1:20" x14ac:dyDescent="0.25">
      <c r="A28" s="39" t="s">
        <v>20</v>
      </c>
      <c r="B28" s="23">
        <v>68071</v>
      </c>
      <c r="C28" s="23">
        <v>70935</v>
      </c>
      <c r="D28" s="23">
        <v>66659</v>
      </c>
      <c r="E28" s="23">
        <v>67427</v>
      </c>
      <c r="F28" s="24">
        <f t="shared" si="15"/>
        <v>1.1521324952369572E-2</v>
      </c>
      <c r="G28" s="24">
        <f t="shared" si="16"/>
        <v>-9.4607101408823446E-3</v>
      </c>
      <c r="H28" s="23">
        <f t="shared" si="17"/>
        <v>768</v>
      </c>
      <c r="I28" s="23">
        <f t="shared" si="10"/>
        <v>-644</v>
      </c>
      <c r="J28" s="24">
        <f t="shared" si="11"/>
        <v>0.14023976805227975</v>
      </c>
      <c r="K28" s="18"/>
      <c r="L28" s="16">
        <v>359761</v>
      </c>
      <c r="M28" s="16">
        <v>329527</v>
      </c>
      <c r="N28" s="16">
        <v>355640</v>
      </c>
      <c r="O28" s="16">
        <v>359830</v>
      </c>
      <c r="P28" s="24">
        <f t="shared" si="18"/>
        <v>1.1781576875492084E-2</v>
      </c>
      <c r="Q28" s="24">
        <f t="shared" si="12"/>
        <v>1.9179399656987783E-4</v>
      </c>
      <c r="R28" s="23">
        <f t="shared" si="19"/>
        <v>4190</v>
      </c>
      <c r="S28" s="23">
        <f t="shared" si="13"/>
        <v>69</v>
      </c>
      <c r="T28" s="24">
        <f t="shared" si="14"/>
        <v>0.11363948589209823</v>
      </c>
    </row>
    <row r="29" spans="1:20" x14ac:dyDescent="0.25">
      <c r="A29" s="11" t="s">
        <v>21</v>
      </c>
      <c r="B29" s="12">
        <v>304838</v>
      </c>
      <c r="C29" s="12">
        <v>319984</v>
      </c>
      <c r="D29" s="12">
        <v>330758</v>
      </c>
      <c r="E29" s="12">
        <v>359242</v>
      </c>
      <c r="F29" s="13">
        <f t="shared" si="15"/>
        <v>8.6117342588841295E-2</v>
      </c>
      <c r="G29" s="13">
        <f t="shared" si="16"/>
        <v>0.17846856363051855</v>
      </c>
      <c r="H29" s="12">
        <f t="shared" si="17"/>
        <v>28484</v>
      </c>
      <c r="I29" s="12">
        <f t="shared" si="10"/>
        <v>54404</v>
      </c>
      <c r="J29" s="13">
        <f t="shared" si="11"/>
        <v>0.74717864882965401</v>
      </c>
      <c r="K29" s="34"/>
      <c r="L29" s="12">
        <v>2203228</v>
      </c>
      <c r="M29" s="12">
        <v>2076157</v>
      </c>
      <c r="N29" s="12">
        <v>2366652</v>
      </c>
      <c r="O29" s="12">
        <v>2563670</v>
      </c>
      <c r="P29" s="13">
        <f t="shared" si="18"/>
        <v>8.3247558153881407E-2</v>
      </c>
      <c r="Q29" s="13">
        <f t="shared" si="12"/>
        <v>0.16359723097201018</v>
      </c>
      <c r="R29" s="12">
        <f t="shared" si="19"/>
        <v>197018</v>
      </c>
      <c r="S29" s="12">
        <f t="shared" si="13"/>
        <v>360442</v>
      </c>
      <c r="T29" s="13">
        <f t="shared" si="14"/>
        <v>0.80964383402438778</v>
      </c>
    </row>
    <row r="30" spans="1:20" x14ac:dyDescent="0.25">
      <c r="A30" s="35" t="s">
        <v>22</v>
      </c>
      <c r="B30" s="16">
        <v>36928</v>
      </c>
      <c r="C30" s="16">
        <v>26193</v>
      </c>
      <c r="D30" s="16">
        <v>26813</v>
      </c>
      <c r="E30" s="16">
        <v>27620</v>
      </c>
      <c r="F30" s="17">
        <f t="shared" si="15"/>
        <v>3.0097340842128784E-2</v>
      </c>
      <c r="G30" s="17">
        <f t="shared" si="16"/>
        <v>-0.25205805892547661</v>
      </c>
      <c r="H30" s="16">
        <f t="shared" si="17"/>
        <v>807</v>
      </c>
      <c r="I30" s="16">
        <f t="shared" si="10"/>
        <v>-9308</v>
      </c>
      <c r="J30" s="17">
        <f t="shared" si="11"/>
        <v>5.744616242164069E-2</v>
      </c>
      <c r="K30" s="18"/>
      <c r="L30" s="16">
        <v>287147</v>
      </c>
      <c r="M30" s="16">
        <v>210882</v>
      </c>
      <c r="N30" s="16">
        <v>243579</v>
      </c>
      <c r="O30" s="16">
        <v>256943</v>
      </c>
      <c r="P30" s="17">
        <f t="shared" si="18"/>
        <v>5.4865156684279048E-2</v>
      </c>
      <c r="Q30" s="17">
        <f t="shared" si="12"/>
        <v>-0.10518654208471623</v>
      </c>
      <c r="R30" s="16">
        <f t="shared" si="19"/>
        <v>13364</v>
      </c>
      <c r="S30" s="16">
        <f t="shared" si="13"/>
        <v>-30204</v>
      </c>
      <c r="T30" s="17">
        <f t="shared" si="14"/>
        <v>8.1146292481375643E-2</v>
      </c>
    </row>
    <row r="31" spans="1:20" x14ac:dyDescent="0.25">
      <c r="A31" s="40" t="s">
        <v>23</v>
      </c>
      <c r="B31" s="20">
        <v>2514</v>
      </c>
      <c r="C31" s="20">
        <v>2676</v>
      </c>
      <c r="D31" s="20">
        <v>2560</v>
      </c>
      <c r="E31" s="20">
        <v>2842</v>
      </c>
      <c r="F31" s="21">
        <f t="shared" si="15"/>
        <v>0.11015624999999996</v>
      </c>
      <c r="G31" s="21">
        <f t="shared" si="16"/>
        <v>0.1304693715194909</v>
      </c>
      <c r="H31" s="20">
        <f t="shared" si="17"/>
        <v>282</v>
      </c>
      <c r="I31" s="20">
        <f t="shared" si="10"/>
        <v>328</v>
      </c>
      <c r="J31" s="21">
        <f t="shared" si="11"/>
        <v>5.9110062853838822E-3</v>
      </c>
      <c r="K31" s="18"/>
      <c r="L31" s="20">
        <v>15975</v>
      </c>
      <c r="M31" s="20">
        <v>14558</v>
      </c>
      <c r="N31" s="20">
        <v>16386</v>
      </c>
      <c r="O31" s="20">
        <v>18159</v>
      </c>
      <c r="P31" s="21">
        <f t="shared" si="18"/>
        <v>0.10820212376418903</v>
      </c>
      <c r="Q31" s="21">
        <f t="shared" si="12"/>
        <v>0.13671361502347423</v>
      </c>
      <c r="R31" s="20">
        <f t="shared" si="19"/>
        <v>1773</v>
      </c>
      <c r="S31" s="20">
        <f t="shared" si="13"/>
        <v>2184</v>
      </c>
      <c r="T31" s="21">
        <f t="shared" si="14"/>
        <v>5.7348732021082508E-3</v>
      </c>
    </row>
    <row r="32" spans="1:20" x14ac:dyDescent="0.25">
      <c r="A32" s="40" t="s">
        <v>24</v>
      </c>
      <c r="B32" s="20">
        <v>202</v>
      </c>
      <c r="C32" s="20">
        <v>382</v>
      </c>
      <c r="D32" s="20">
        <v>281</v>
      </c>
      <c r="E32" s="20">
        <v>351</v>
      </c>
      <c r="F32" s="21">
        <f t="shared" si="15"/>
        <v>0.2491103202846976</v>
      </c>
      <c r="G32" s="21">
        <f t="shared" si="16"/>
        <v>0.73762376237623761</v>
      </c>
      <c r="H32" s="20">
        <f t="shared" si="17"/>
        <v>70</v>
      </c>
      <c r="I32" s="20">
        <f t="shared" si="10"/>
        <v>149</v>
      </c>
      <c r="J32" s="21">
        <f t="shared" si="11"/>
        <v>7.3003631462693268E-4</v>
      </c>
      <c r="K32" s="18"/>
      <c r="L32" s="20">
        <v>2022</v>
      </c>
      <c r="M32" s="20">
        <v>2232</v>
      </c>
      <c r="N32" s="20">
        <v>3335</v>
      </c>
      <c r="O32" s="20">
        <v>3498</v>
      </c>
      <c r="P32" s="21">
        <f t="shared" si="18"/>
        <v>4.8875562218890556E-2</v>
      </c>
      <c r="Q32" s="21">
        <f t="shared" si="12"/>
        <v>0.72997032640949544</v>
      </c>
      <c r="R32" s="20">
        <f t="shared" si="19"/>
        <v>163</v>
      </c>
      <c r="S32" s="20">
        <f t="shared" si="13"/>
        <v>1476</v>
      </c>
      <c r="T32" s="21">
        <f t="shared" si="14"/>
        <v>1.1047186772936098E-3</v>
      </c>
    </row>
    <row r="33" spans="1:20" x14ac:dyDescent="0.25">
      <c r="A33" s="40" t="s">
        <v>25</v>
      </c>
      <c r="B33" s="20">
        <v>2362</v>
      </c>
      <c r="C33" s="20">
        <v>2101</v>
      </c>
      <c r="D33" s="20">
        <v>1389</v>
      </c>
      <c r="E33" s="20">
        <v>2173</v>
      </c>
      <c r="F33" s="21">
        <f t="shared" si="15"/>
        <v>0.56443484521238307</v>
      </c>
      <c r="G33" s="21">
        <f t="shared" si="16"/>
        <v>-8.0016934801016126E-2</v>
      </c>
      <c r="H33" s="20">
        <f t="shared" si="17"/>
        <v>784</v>
      </c>
      <c r="I33" s="20">
        <f t="shared" si="10"/>
        <v>-189</v>
      </c>
      <c r="J33" s="21">
        <f t="shared" si="11"/>
        <v>4.5195695489581907E-3</v>
      </c>
      <c r="K33" s="18"/>
      <c r="L33" s="20">
        <v>48283</v>
      </c>
      <c r="M33" s="20">
        <v>35056</v>
      </c>
      <c r="N33" s="20">
        <v>43836</v>
      </c>
      <c r="O33" s="20">
        <v>39617</v>
      </c>
      <c r="P33" s="21">
        <f t="shared" si="18"/>
        <v>-9.6245095355415589E-2</v>
      </c>
      <c r="Q33" s="21">
        <f t="shared" si="12"/>
        <v>-0.17948346208810551</v>
      </c>
      <c r="R33" s="20">
        <f t="shared" si="19"/>
        <v>-4219</v>
      </c>
      <c r="S33" s="20">
        <f t="shared" si="13"/>
        <v>-8666</v>
      </c>
      <c r="T33" s="21">
        <f t="shared" si="14"/>
        <v>1.2511618021252412E-2</v>
      </c>
    </row>
    <row r="34" spans="1:20" x14ac:dyDescent="0.25">
      <c r="A34" s="40" t="s">
        <v>26</v>
      </c>
      <c r="B34" s="20">
        <v>1527</v>
      </c>
      <c r="C34" s="20">
        <v>2471</v>
      </c>
      <c r="D34" s="20">
        <v>2371</v>
      </c>
      <c r="E34" s="20">
        <v>4262</v>
      </c>
      <c r="F34" s="21">
        <f t="shared" si="15"/>
        <v>0.79755377477857436</v>
      </c>
      <c r="G34" s="21">
        <f t="shared" si="16"/>
        <v>1.7910936476751802</v>
      </c>
      <c r="H34" s="20">
        <f t="shared" si="17"/>
        <v>1891</v>
      </c>
      <c r="I34" s="20">
        <f t="shared" si="10"/>
        <v>2735</v>
      </c>
      <c r="J34" s="21">
        <f t="shared" si="11"/>
        <v>8.8644295525355764E-3</v>
      </c>
      <c r="K34" s="18"/>
      <c r="L34" s="20">
        <v>10486</v>
      </c>
      <c r="M34" s="20">
        <v>15217</v>
      </c>
      <c r="N34" s="20">
        <v>20069</v>
      </c>
      <c r="O34" s="20">
        <v>22226</v>
      </c>
      <c r="P34" s="21">
        <f t="shared" si="18"/>
        <v>0.10747919677113948</v>
      </c>
      <c r="Q34" s="21">
        <f t="shared" si="12"/>
        <v>1.1195880221247378</v>
      </c>
      <c r="R34" s="20">
        <f t="shared" si="19"/>
        <v>2157</v>
      </c>
      <c r="S34" s="20">
        <f t="shared" si="13"/>
        <v>11740</v>
      </c>
      <c r="T34" s="21">
        <f t="shared" si="14"/>
        <v>7.0192902577266353E-3</v>
      </c>
    </row>
    <row r="35" spans="1:20" x14ac:dyDescent="0.25">
      <c r="A35" s="40" t="s">
        <v>27</v>
      </c>
      <c r="B35" s="20">
        <v>136</v>
      </c>
      <c r="C35" s="20">
        <v>179</v>
      </c>
      <c r="D35" s="20">
        <v>137</v>
      </c>
      <c r="E35" s="20">
        <v>101</v>
      </c>
      <c r="F35" s="21">
        <f t="shared" si="15"/>
        <v>-0.26277372262773724</v>
      </c>
      <c r="G35" s="21">
        <f t="shared" si="16"/>
        <v>-0.25735294117647056</v>
      </c>
      <c r="H35" s="20">
        <f t="shared" si="17"/>
        <v>-36</v>
      </c>
      <c r="I35" s="20">
        <f t="shared" si="10"/>
        <v>-35</v>
      </c>
      <c r="J35" s="21">
        <f t="shared" si="11"/>
        <v>2.1006742956501483E-4</v>
      </c>
      <c r="K35" s="18"/>
      <c r="L35" s="20">
        <v>46854</v>
      </c>
      <c r="M35" s="20">
        <v>27003</v>
      </c>
      <c r="N35" s="20">
        <v>35871</v>
      </c>
      <c r="O35" s="20">
        <v>35813</v>
      </c>
      <c r="P35" s="21">
        <f t="shared" si="18"/>
        <v>-1.6169050207688329E-3</v>
      </c>
      <c r="Q35" s="21">
        <f t="shared" si="12"/>
        <v>-0.23564690314594272</v>
      </c>
      <c r="R35" s="20">
        <f t="shared" si="19"/>
        <v>-58</v>
      </c>
      <c r="S35" s="20">
        <f t="shared" si="13"/>
        <v>-11041</v>
      </c>
      <c r="T35" s="21">
        <f t="shared" si="14"/>
        <v>1.1310260145773599E-2</v>
      </c>
    </row>
    <row r="36" spans="1:20" x14ac:dyDescent="0.25">
      <c r="A36" s="40" t="s">
        <v>28</v>
      </c>
      <c r="B36" s="20">
        <v>145</v>
      </c>
      <c r="C36" s="20">
        <v>233</v>
      </c>
      <c r="D36" s="20">
        <v>234</v>
      </c>
      <c r="E36" s="20">
        <v>280</v>
      </c>
      <c r="F36" s="21">
        <f t="shared" si="15"/>
        <v>0.19658119658119655</v>
      </c>
      <c r="G36" s="21">
        <f t="shared" si="16"/>
        <v>0.93103448275862077</v>
      </c>
      <c r="H36" s="20">
        <f t="shared" si="17"/>
        <v>46</v>
      </c>
      <c r="I36" s="20">
        <f t="shared" si="10"/>
        <v>135</v>
      </c>
      <c r="J36" s="21">
        <f t="shared" si="11"/>
        <v>5.8236515126934801E-4</v>
      </c>
      <c r="K36" s="18"/>
      <c r="L36" s="20">
        <v>1464</v>
      </c>
      <c r="M36" s="20">
        <v>2830</v>
      </c>
      <c r="N36" s="20">
        <v>2771</v>
      </c>
      <c r="O36" s="20">
        <v>3488</v>
      </c>
      <c r="P36" s="21">
        <f t="shared" si="18"/>
        <v>0.25875135330205712</v>
      </c>
      <c r="Q36" s="21">
        <f t="shared" si="12"/>
        <v>1.3825136612021858</v>
      </c>
      <c r="R36" s="20">
        <f t="shared" si="19"/>
        <v>717</v>
      </c>
      <c r="S36" s="20">
        <f t="shared" si="13"/>
        <v>2024</v>
      </c>
      <c r="T36" s="21">
        <f t="shared" si="14"/>
        <v>1.1015605335620671E-3</v>
      </c>
    </row>
    <row r="37" spans="1:20" x14ac:dyDescent="0.25">
      <c r="A37" s="40" t="s">
        <v>29</v>
      </c>
      <c r="B37" s="20">
        <v>149779</v>
      </c>
      <c r="C37" s="20">
        <v>165818</v>
      </c>
      <c r="D37" s="20">
        <v>169874</v>
      </c>
      <c r="E37" s="20">
        <v>185055</v>
      </c>
      <c r="F37" s="21">
        <f t="shared" si="15"/>
        <v>8.9366236151500633E-2</v>
      </c>
      <c r="G37" s="21">
        <f t="shared" si="16"/>
        <v>0.23552033329104871</v>
      </c>
      <c r="H37" s="20">
        <f t="shared" si="17"/>
        <v>15181</v>
      </c>
      <c r="I37" s="20">
        <f t="shared" si="10"/>
        <v>35276</v>
      </c>
      <c r="J37" s="21">
        <f t="shared" si="11"/>
        <v>0.38489136810053287</v>
      </c>
      <c r="K37" s="18"/>
      <c r="L37" s="20">
        <v>1013302</v>
      </c>
      <c r="M37" s="20">
        <v>942987</v>
      </c>
      <c r="N37" s="20">
        <v>1093840</v>
      </c>
      <c r="O37" s="20">
        <v>1197012</v>
      </c>
      <c r="P37" s="21">
        <f t="shared" si="18"/>
        <v>9.4320924449645238E-2</v>
      </c>
      <c r="Q37" s="21">
        <f t="shared" si="12"/>
        <v>0.18129836909430752</v>
      </c>
      <c r="R37" s="20">
        <f t="shared" si="19"/>
        <v>103172</v>
      </c>
      <c r="S37" s="20">
        <f t="shared" si="13"/>
        <v>183710</v>
      </c>
      <c r="T37" s="21">
        <f t="shared" si="14"/>
        <v>0.37803359443812989</v>
      </c>
    </row>
    <row r="38" spans="1:20" x14ac:dyDescent="0.25">
      <c r="A38" s="40" t="s">
        <v>30</v>
      </c>
      <c r="B38" s="20">
        <v>13483</v>
      </c>
      <c r="C38" s="20">
        <v>15278</v>
      </c>
      <c r="D38" s="20">
        <v>16278</v>
      </c>
      <c r="E38" s="20">
        <v>17707</v>
      </c>
      <c r="F38" s="21">
        <f t="shared" si="15"/>
        <v>8.7787197444403553E-2</v>
      </c>
      <c r="G38" s="21">
        <f t="shared" si="16"/>
        <v>0.31328339390343385</v>
      </c>
      <c r="H38" s="20">
        <f t="shared" si="17"/>
        <v>1429</v>
      </c>
      <c r="I38" s="20">
        <f t="shared" si="10"/>
        <v>4224</v>
      </c>
      <c r="J38" s="21">
        <f t="shared" si="11"/>
        <v>3.6828356191165521E-2</v>
      </c>
      <c r="K38" s="18"/>
      <c r="L38" s="20">
        <v>98317</v>
      </c>
      <c r="M38" s="20">
        <v>110427</v>
      </c>
      <c r="N38" s="20">
        <v>126317</v>
      </c>
      <c r="O38" s="20">
        <v>135779</v>
      </c>
      <c r="P38" s="21">
        <f t="shared" si="18"/>
        <v>7.4906782143337791E-2</v>
      </c>
      <c r="Q38" s="21">
        <f t="shared" si="12"/>
        <v>0.38103278171628507</v>
      </c>
      <c r="R38" s="20">
        <f t="shared" si="19"/>
        <v>9462</v>
      </c>
      <c r="S38" s="20">
        <f t="shared" si="13"/>
        <v>37462</v>
      </c>
      <c r="T38" s="21">
        <f t="shared" si="14"/>
        <v>4.2880959772512592E-2</v>
      </c>
    </row>
    <row r="39" spans="1:20" x14ac:dyDescent="0.25">
      <c r="A39" s="40" t="s">
        <v>31</v>
      </c>
      <c r="B39" s="20">
        <v>13797</v>
      </c>
      <c r="C39" s="20">
        <v>15218</v>
      </c>
      <c r="D39" s="20">
        <v>14552</v>
      </c>
      <c r="E39" s="20">
        <v>16518</v>
      </c>
      <c r="F39" s="21">
        <f t="shared" si="15"/>
        <v>0.13510170423309509</v>
      </c>
      <c r="G39" s="21">
        <f t="shared" si="16"/>
        <v>0.19721678625788219</v>
      </c>
      <c r="H39" s="20">
        <f t="shared" si="17"/>
        <v>1966</v>
      </c>
      <c r="I39" s="20">
        <f t="shared" si="10"/>
        <v>2721</v>
      </c>
      <c r="J39" s="21">
        <f t="shared" si="11"/>
        <v>3.4355384173811038E-2</v>
      </c>
      <c r="K39" s="18"/>
      <c r="L39" s="20">
        <v>80032</v>
      </c>
      <c r="M39" s="20">
        <v>102529</v>
      </c>
      <c r="N39" s="20">
        <v>90860</v>
      </c>
      <c r="O39" s="20">
        <v>100448</v>
      </c>
      <c r="P39" s="21">
        <f t="shared" si="18"/>
        <v>0.10552498349108519</v>
      </c>
      <c r="Q39" s="21">
        <f t="shared" si="12"/>
        <v>0.25509796081567382</v>
      </c>
      <c r="R39" s="20">
        <f t="shared" si="19"/>
        <v>9588</v>
      </c>
      <c r="S39" s="20">
        <f t="shared" si="13"/>
        <v>20416</v>
      </c>
      <c r="T39" s="21">
        <f t="shared" si="14"/>
        <v>3.1722922154599348E-2</v>
      </c>
    </row>
    <row r="40" spans="1:20" x14ac:dyDescent="0.25">
      <c r="A40" s="40" t="s">
        <v>32</v>
      </c>
      <c r="B40" s="20">
        <v>12140</v>
      </c>
      <c r="C40" s="20">
        <v>14155</v>
      </c>
      <c r="D40" s="20">
        <v>15668</v>
      </c>
      <c r="E40" s="20">
        <v>15572</v>
      </c>
      <c r="F40" s="21">
        <f t="shared" si="15"/>
        <v>-6.1271381159050398E-3</v>
      </c>
      <c r="G40" s="21">
        <f t="shared" si="16"/>
        <v>0.2827018121911038</v>
      </c>
      <c r="H40" s="20">
        <f t="shared" si="17"/>
        <v>-96</v>
      </c>
      <c r="I40" s="20">
        <f t="shared" si="10"/>
        <v>3432</v>
      </c>
      <c r="J40" s="21">
        <f t="shared" si="11"/>
        <v>3.2387821912736744E-2</v>
      </c>
      <c r="K40" s="18"/>
      <c r="L40" s="20">
        <v>78294</v>
      </c>
      <c r="M40" s="20">
        <v>85314</v>
      </c>
      <c r="N40" s="20">
        <v>85859</v>
      </c>
      <c r="O40" s="20">
        <v>91513</v>
      </c>
      <c r="P40" s="21">
        <f t="shared" si="18"/>
        <v>6.5852152948438825E-2</v>
      </c>
      <c r="Q40" s="21">
        <f t="shared" si="12"/>
        <v>0.16883796970393639</v>
      </c>
      <c r="R40" s="20">
        <f t="shared" si="19"/>
        <v>5654</v>
      </c>
      <c r="S40" s="20">
        <f t="shared" si="13"/>
        <v>13219</v>
      </c>
      <c r="T40" s="21">
        <f t="shared" si="14"/>
        <v>2.8901120730466013E-2</v>
      </c>
    </row>
    <row r="41" spans="1:20" x14ac:dyDescent="0.25">
      <c r="A41" s="40" t="s">
        <v>33</v>
      </c>
      <c r="B41" s="20">
        <v>11454</v>
      </c>
      <c r="C41" s="20">
        <v>12847</v>
      </c>
      <c r="D41" s="20">
        <v>13987</v>
      </c>
      <c r="E41" s="20">
        <v>18129</v>
      </c>
      <c r="F41" s="21">
        <f t="shared" si="15"/>
        <v>0.29613212268535061</v>
      </c>
      <c r="G41" s="21">
        <f t="shared" si="16"/>
        <v>0.58276584599266634</v>
      </c>
      <c r="H41" s="20">
        <f t="shared" si="17"/>
        <v>4142</v>
      </c>
      <c r="I41" s="20">
        <f t="shared" si="10"/>
        <v>6675</v>
      </c>
      <c r="J41" s="21">
        <f t="shared" si="11"/>
        <v>3.7706063669150039E-2</v>
      </c>
      <c r="K41" s="18"/>
      <c r="L41" s="20">
        <v>64958</v>
      </c>
      <c r="M41" s="20">
        <v>80671</v>
      </c>
      <c r="N41" s="20">
        <v>87922</v>
      </c>
      <c r="O41" s="20">
        <v>114796</v>
      </c>
      <c r="P41" s="21">
        <f t="shared" si="18"/>
        <v>0.30565728714087492</v>
      </c>
      <c r="Q41" s="21">
        <f t="shared" si="12"/>
        <v>0.76723421287601212</v>
      </c>
      <c r="R41" s="20">
        <f t="shared" si="19"/>
        <v>26874</v>
      </c>
      <c r="S41" s="20">
        <f t="shared" si="13"/>
        <v>49838</v>
      </c>
      <c r="T41" s="21">
        <f t="shared" si="14"/>
        <v>3.6254226780616704E-2</v>
      </c>
    </row>
    <row r="42" spans="1:20" x14ac:dyDescent="0.25">
      <c r="A42" s="40" t="s">
        <v>34</v>
      </c>
      <c r="B42" s="20">
        <v>2449</v>
      </c>
      <c r="C42" s="20">
        <v>5114</v>
      </c>
      <c r="D42" s="20">
        <v>4842</v>
      </c>
      <c r="E42" s="20">
        <v>4036</v>
      </c>
      <c r="F42" s="21">
        <f t="shared" si="15"/>
        <v>-0.16646014043783564</v>
      </c>
      <c r="G42" s="21">
        <f t="shared" si="16"/>
        <v>0.64801959983666801</v>
      </c>
      <c r="H42" s="20">
        <f t="shared" si="17"/>
        <v>-806</v>
      </c>
      <c r="I42" s="20">
        <f t="shared" si="10"/>
        <v>1587</v>
      </c>
      <c r="J42" s="21">
        <f t="shared" si="11"/>
        <v>8.394377680439602E-3</v>
      </c>
      <c r="K42" s="18"/>
      <c r="L42" s="20">
        <v>15181</v>
      </c>
      <c r="M42" s="20">
        <v>31246</v>
      </c>
      <c r="N42" s="20">
        <v>33715</v>
      </c>
      <c r="O42" s="20">
        <v>30591</v>
      </c>
      <c r="P42" s="21">
        <f t="shared" si="18"/>
        <v>-9.2659053833605176E-2</v>
      </c>
      <c r="Q42" s="21">
        <f t="shared" si="12"/>
        <v>1.0150846452802846</v>
      </c>
      <c r="R42" s="20">
        <f t="shared" si="19"/>
        <v>-3124</v>
      </c>
      <c r="S42" s="20">
        <f t="shared" si="13"/>
        <v>15410</v>
      </c>
      <c r="T42" s="21">
        <f t="shared" si="14"/>
        <v>9.6610774891620396E-3</v>
      </c>
    </row>
    <row r="43" spans="1:20" x14ac:dyDescent="0.25">
      <c r="A43" s="40" t="s">
        <v>35</v>
      </c>
      <c r="B43" s="20">
        <v>9494</v>
      </c>
      <c r="C43" s="20">
        <v>10483</v>
      </c>
      <c r="D43" s="20">
        <v>10422</v>
      </c>
      <c r="E43" s="20">
        <v>12202</v>
      </c>
      <c r="F43" s="21">
        <f t="shared" si="15"/>
        <v>0.17079255421224326</v>
      </c>
      <c r="G43" s="21">
        <f t="shared" si="16"/>
        <v>0.28523277859700857</v>
      </c>
      <c r="H43" s="20">
        <f t="shared" si="17"/>
        <v>1780</v>
      </c>
      <c r="I43" s="20">
        <f t="shared" si="10"/>
        <v>2708</v>
      </c>
      <c r="J43" s="21">
        <f t="shared" si="11"/>
        <v>2.537864134210209E-2</v>
      </c>
      <c r="K43" s="18"/>
      <c r="L43" s="20">
        <v>73102</v>
      </c>
      <c r="M43" s="20">
        <v>81199</v>
      </c>
      <c r="N43" s="20">
        <v>87885</v>
      </c>
      <c r="O43" s="20">
        <v>104353</v>
      </c>
      <c r="P43" s="21">
        <f t="shared" si="18"/>
        <v>0.18738123684360253</v>
      </c>
      <c r="Q43" s="21">
        <f t="shared" si="12"/>
        <v>0.42749856365078931</v>
      </c>
      <c r="R43" s="20">
        <f t="shared" si="19"/>
        <v>16468</v>
      </c>
      <c r="S43" s="20">
        <f t="shared" si="13"/>
        <v>31251</v>
      </c>
      <c r="T43" s="21">
        <f t="shared" si="14"/>
        <v>3.2956177281766738E-2</v>
      </c>
    </row>
    <row r="44" spans="1:20" x14ac:dyDescent="0.25">
      <c r="A44" s="40" t="s">
        <v>36</v>
      </c>
      <c r="B44" s="20">
        <v>2232</v>
      </c>
      <c r="C44" s="20">
        <v>512</v>
      </c>
      <c r="D44" s="20">
        <v>1494</v>
      </c>
      <c r="E44" s="20">
        <v>1464</v>
      </c>
      <c r="F44" s="21">
        <f t="shared" si="15"/>
        <v>-2.008032128514059E-2</v>
      </c>
      <c r="G44" s="21">
        <f t="shared" si="16"/>
        <v>-0.34408602150537637</v>
      </c>
      <c r="H44" s="20">
        <f t="shared" si="17"/>
        <v>-30</v>
      </c>
      <c r="I44" s="20">
        <f t="shared" si="10"/>
        <v>-768</v>
      </c>
      <c r="J44" s="21">
        <f t="shared" si="11"/>
        <v>3.044937790922591E-3</v>
      </c>
      <c r="K44" s="18"/>
      <c r="L44" s="20">
        <v>36470</v>
      </c>
      <c r="M44" s="20">
        <v>16804</v>
      </c>
      <c r="N44" s="20">
        <v>27849</v>
      </c>
      <c r="O44" s="20">
        <v>30997</v>
      </c>
      <c r="P44" s="21">
        <f t="shared" si="18"/>
        <v>0.11303817013178219</v>
      </c>
      <c r="Q44" s="21">
        <f t="shared" si="12"/>
        <v>-0.15006854949273374</v>
      </c>
      <c r="R44" s="20">
        <f t="shared" si="19"/>
        <v>3148</v>
      </c>
      <c r="S44" s="20">
        <f t="shared" si="13"/>
        <v>-5473</v>
      </c>
      <c r="T44" s="21">
        <f t="shared" si="14"/>
        <v>9.7892981246626709E-3</v>
      </c>
    </row>
    <row r="45" spans="1:20" x14ac:dyDescent="0.25">
      <c r="A45" s="40" t="s">
        <v>37</v>
      </c>
      <c r="B45" s="20">
        <v>1700</v>
      </c>
      <c r="C45" s="20">
        <v>648</v>
      </c>
      <c r="D45" s="20">
        <v>860</v>
      </c>
      <c r="E45" s="20">
        <v>563</v>
      </c>
      <c r="F45" s="21">
        <f t="shared" si="15"/>
        <v>-0.34534883720930232</v>
      </c>
      <c r="G45" s="21">
        <f t="shared" si="16"/>
        <v>-0.66882352941176471</v>
      </c>
      <c r="H45" s="20">
        <f t="shared" si="17"/>
        <v>-297</v>
      </c>
      <c r="I45" s="20">
        <f t="shared" si="10"/>
        <v>-1137</v>
      </c>
      <c r="J45" s="21">
        <f t="shared" si="11"/>
        <v>1.1709699291594391E-3</v>
      </c>
      <c r="K45" s="18"/>
      <c r="L45" s="20">
        <v>59547</v>
      </c>
      <c r="M45" s="20">
        <v>26721</v>
      </c>
      <c r="N45" s="20">
        <v>39628</v>
      </c>
      <c r="O45" s="20">
        <v>40951</v>
      </c>
      <c r="P45" s="21">
        <f t="shared" si="18"/>
        <v>3.338548501059857E-2</v>
      </c>
      <c r="Q45" s="21">
        <f t="shared" si="12"/>
        <v>-0.31229113137521625</v>
      </c>
      <c r="R45" s="20">
        <f t="shared" si="19"/>
        <v>1323</v>
      </c>
      <c r="S45" s="20">
        <f t="shared" si="13"/>
        <v>-18596</v>
      </c>
      <c r="T45" s="21">
        <f t="shared" si="14"/>
        <v>1.2932914395040199E-2</v>
      </c>
    </row>
    <row r="46" spans="1:20" x14ac:dyDescent="0.25">
      <c r="A46" s="40" t="s">
        <v>38</v>
      </c>
      <c r="B46" s="20">
        <v>1043</v>
      </c>
      <c r="C46" s="20">
        <v>2567</v>
      </c>
      <c r="D46" s="20">
        <v>3396</v>
      </c>
      <c r="E46" s="20">
        <v>3237</v>
      </c>
      <c r="F46" s="21">
        <f t="shared" si="15"/>
        <v>-4.6819787985865724E-2</v>
      </c>
      <c r="G46" s="21">
        <f t="shared" si="16"/>
        <v>2.103547459252157</v>
      </c>
      <c r="H46" s="20">
        <f t="shared" si="17"/>
        <v>-159</v>
      </c>
      <c r="I46" s="20">
        <f t="shared" si="10"/>
        <v>2194</v>
      </c>
      <c r="J46" s="21">
        <f t="shared" si="11"/>
        <v>6.7325571237817133E-3</v>
      </c>
      <c r="K46" s="18"/>
      <c r="L46" s="20">
        <v>5239</v>
      </c>
      <c r="M46" s="20">
        <v>15818</v>
      </c>
      <c r="N46" s="20">
        <v>17117</v>
      </c>
      <c r="O46" s="20">
        <v>19415</v>
      </c>
      <c r="P46" s="21">
        <f t="shared" si="18"/>
        <v>0.13425249751708823</v>
      </c>
      <c r="Q46" s="21">
        <f t="shared" si="12"/>
        <v>2.7058598969268943</v>
      </c>
      <c r="R46" s="20">
        <f t="shared" si="19"/>
        <v>2298</v>
      </c>
      <c r="S46" s="20">
        <f t="shared" si="13"/>
        <v>14176</v>
      </c>
      <c r="T46" s="21">
        <f t="shared" si="14"/>
        <v>6.1315360547900041E-3</v>
      </c>
    </row>
    <row r="47" spans="1:20" x14ac:dyDescent="0.25">
      <c r="A47" s="40" t="s">
        <v>39</v>
      </c>
      <c r="B47" s="20">
        <v>1192</v>
      </c>
      <c r="C47" s="20">
        <v>1445</v>
      </c>
      <c r="D47" s="20">
        <v>1994</v>
      </c>
      <c r="E47" s="20">
        <v>2237</v>
      </c>
      <c r="F47" s="21">
        <f t="shared" si="15"/>
        <v>0.12186559679037101</v>
      </c>
      <c r="G47" s="21">
        <f t="shared" si="16"/>
        <v>0.87667785234899331</v>
      </c>
      <c r="H47" s="20">
        <f t="shared" si="17"/>
        <v>243</v>
      </c>
      <c r="I47" s="20">
        <f t="shared" si="10"/>
        <v>1045</v>
      </c>
      <c r="J47" s="21">
        <f t="shared" si="11"/>
        <v>4.6526815835340411E-3</v>
      </c>
      <c r="K47" s="18"/>
      <c r="L47" s="20">
        <v>5850</v>
      </c>
      <c r="M47" s="20">
        <v>8732</v>
      </c>
      <c r="N47" s="20">
        <v>11372</v>
      </c>
      <c r="O47" s="20">
        <v>15128</v>
      </c>
      <c r="P47" s="21">
        <f t="shared" si="18"/>
        <v>0.33028491030601481</v>
      </c>
      <c r="Q47" s="21">
        <f t="shared" si="12"/>
        <v>1.585982905982906</v>
      </c>
      <c r="R47" s="20">
        <f t="shared" si="19"/>
        <v>3756</v>
      </c>
      <c r="S47" s="20">
        <f t="shared" si="13"/>
        <v>9278</v>
      </c>
      <c r="T47" s="21">
        <f t="shared" si="14"/>
        <v>4.7776398370776808E-3</v>
      </c>
    </row>
    <row r="48" spans="1:20" x14ac:dyDescent="0.25">
      <c r="A48" s="40" t="s">
        <v>40</v>
      </c>
      <c r="B48" s="20">
        <v>1730</v>
      </c>
      <c r="C48" s="20">
        <v>2964</v>
      </c>
      <c r="D48" s="20">
        <v>3475</v>
      </c>
      <c r="E48" s="20">
        <v>2558</v>
      </c>
      <c r="F48" s="21">
        <f t="shared" si="15"/>
        <v>-0.26388489208633092</v>
      </c>
      <c r="G48" s="21">
        <f t="shared" si="16"/>
        <v>0.47861271676300587</v>
      </c>
      <c r="H48" s="20">
        <f t="shared" si="17"/>
        <v>-917</v>
      </c>
      <c r="I48" s="20">
        <f t="shared" si="10"/>
        <v>828</v>
      </c>
      <c r="J48" s="21">
        <f t="shared" si="11"/>
        <v>5.3203216319535436E-3</v>
      </c>
      <c r="K48" s="18"/>
      <c r="L48" s="20">
        <v>6654</v>
      </c>
      <c r="M48" s="20">
        <v>10131</v>
      </c>
      <c r="N48" s="20">
        <v>13464</v>
      </c>
      <c r="O48" s="20">
        <v>11831</v>
      </c>
      <c r="P48" s="21">
        <f t="shared" si="18"/>
        <v>-0.12128639334521685</v>
      </c>
      <c r="Q48" s="21">
        <f t="shared" si="12"/>
        <v>0.7780282536819958</v>
      </c>
      <c r="R48" s="20">
        <f t="shared" si="19"/>
        <v>-1633</v>
      </c>
      <c r="S48" s="20">
        <f t="shared" si="13"/>
        <v>5177</v>
      </c>
      <c r="T48" s="21">
        <f t="shared" si="14"/>
        <v>3.7363998487880781E-3</v>
      </c>
    </row>
    <row r="49" spans="1:20" x14ac:dyDescent="0.25">
      <c r="A49" s="40" t="s">
        <v>41</v>
      </c>
      <c r="B49" s="20">
        <v>636</v>
      </c>
      <c r="C49" s="20">
        <v>618</v>
      </c>
      <c r="D49" s="20">
        <v>595</v>
      </c>
      <c r="E49" s="20">
        <v>592</v>
      </c>
      <c r="F49" s="21">
        <f t="shared" si="15"/>
        <v>-5.0420168067226712E-3</v>
      </c>
      <c r="G49" s="21">
        <f t="shared" si="16"/>
        <v>-6.9182389937106903E-2</v>
      </c>
      <c r="H49" s="20">
        <f t="shared" si="17"/>
        <v>-3</v>
      </c>
      <c r="I49" s="20">
        <f t="shared" si="10"/>
        <v>-44</v>
      </c>
      <c r="J49" s="21">
        <f t="shared" si="11"/>
        <v>1.2312863198266216E-3</v>
      </c>
      <c r="K49" s="18"/>
      <c r="L49" s="20">
        <v>5387</v>
      </c>
      <c r="M49" s="20">
        <v>13413</v>
      </c>
      <c r="N49" s="20">
        <v>13593</v>
      </c>
      <c r="O49" s="20">
        <v>14484</v>
      </c>
      <c r="P49" s="21">
        <f t="shared" si="18"/>
        <v>6.5548444052085708E-2</v>
      </c>
      <c r="Q49" s="21">
        <f t="shared" si="12"/>
        <v>1.6886950064971229</v>
      </c>
      <c r="R49" s="20">
        <f t="shared" si="19"/>
        <v>891</v>
      </c>
      <c r="S49" s="20">
        <f t="shared" si="13"/>
        <v>9097</v>
      </c>
      <c r="T49" s="21">
        <f t="shared" si="14"/>
        <v>4.5742553807663362E-3</v>
      </c>
    </row>
    <row r="50" spans="1:20" x14ac:dyDescent="0.25">
      <c r="A50" s="40" t="s">
        <v>42</v>
      </c>
      <c r="B50" s="20">
        <v>2495</v>
      </c>
      <c r="C50" s="20">
        <v>3094</v>
      </c>
      <c r="D50" s="20">
        <v>4315</v>
      </c>
      <c r="E50" s="20">
        <v>4407</v>
      </c>
      <c r="F50" s="21">
        <f t="shared" si="15"/>
        <v>2.1320973348783356E-2</v>
      </c>
      <c r="G50" s="21">
        <f t="shared" si="16"/>
        <v>0.76633266533066124</v>
      </c>
      <c r="H50" s="20">
        <f t="shared" si="17"/>
        <v>92</v>
      </c>
      <c r="I50" s="20">
        <f t="shared" si="10"/>
        <v>1912</v>
      </c>
      <c r="J50" s="21">
        <f t="shared" si="11"/>
        <v>9.1660115058714887E-3</v>
      </c>
      <c r="K50" s="18"/>
      <c r="L50" s="20">
        <v>9390</v>
      </c>
      <c r="M50" s="20">
        <v>16354</v>
      </c>
      <c r="N50" s="20">
        <v>20697</v>
      </c>
      <c r="O50" s="20">
        <v>24353</v>
      </c>
      <c r="P50" s="21">
        <f t="shared" si="18"/>
        <v>0.17664395806155486</v>
      </c>
      <c r="Q50" s="21">
        <f t="shared" si="12"/>
        <v>1.593503727369542</v>
      </c>
      <c r="R50" s="20">
        <f t="shared" si="19"/>
        <v>3656</v>
      </c>
      <c r="S50" s="20">
        <f t="shared" si="13"/>
        <v>14963</v>
      </c>
      <c r="T50" s="21">
        <f t="shared" si="14"/>
        <v>7.6910274294257515E-3</v>
      </c>
    </row>
    <row r="51" spans="1:20" x14ac:dyDescent="0.25">
      <c r="A51" s="40" t="s">
        <v>43</v>
      </c>
      <c r="B51" s="20">
        <v>4820</v>
      </c>
      <c r="C51" s="20">
        <v>9038</v>
      </c>
      <c r="D51" s="20">
        <v>10542</v>
      </c>
      <c r="E51" s="20">
        <v>12071</v>
      </c>
      <c r="F51" s="21">
        <f t="shared" si="15"/>
        <v>0.1450388920508443</v>
      </c>
      <c r="G51" s="21">
        <f>E51/B51-1</f>
        <v>1.504356846473029</v>
      </c>
      <c r="H51" s="20">
        <f t="shared" si="17"/>
        <v>1529</v>
      </c>
      <c r="I51" s="20">
        <f t="shared" si="10"/>
        <v>7251</v>
      </c>
      <c r="J51" s="21">
        <f t="shared" si="11"/>
        <v>2.5106177646329643E-2</v>
      </c>
      <c r="K51" s="18"/>
      <c r="L51" s="20">
        <v>30149</v>
      </c>
      <c r="M51" s="20">
        <v>52235</v>
      </c>
      <c r="N51" s="20">
        <v>61127</v>
      </c>
      <c r="O51" s="20">
        <v>81809</v>
      </c>
      <c r="P51" s="21">
        <f t="shared" si="18"/>
        <v>0.3383447576357419</v>
      </c>
      <c r="Q51" s="21">
        <f t="shared" si="12"/>
        <v>1.7134896679823544</v>
      </c>
      <c r="R51" s="20">
        <f t="shared" si="19"/>
        <v>20682</v>
      </c>
      <c r="S51" s="20">
        <f t="shared" si="13"/>
        <v>51660</v>
      </c>
      <c r="T51" s="21">
        <f t="shared" si="14"/>
        <v>2.5836458053377049E-2</v>
      </c>
    </row>
    <row r="52" spans="1:20" x14ac:dyDescent="0.25">
      <c r="A52" s="40" t="s">
        <v>44</v>
      </c>
      <c r="B52" s="20">
        <v>3745</v>
      </c>
      <c r="C52" s="20">
        <v>4059</v>
      </c>
      <c r="D52" s="20">
        <v>4213</v>
      </c>
      <c r="E52" s="20">
        <v>3662</v>
      </c>
      <c r="F52" s="21">
        <f t="shared" si="15"/>
        <v>-0.13078566342273912</v>
      </c>
      <c r="G52" s="21">
        <f t="shared" si="16"/>
        <v>-2.2162883845126879E-2</v>
      </c>
      <c r="H52" s="20">
        <f t="shared" si="17"/>
        <v>-551</v>
      </c>
      <c r="I52" s="20">
        <f t="shared" si="10"/>
        <v>-83</v>
      </c>
      <c r="J52" s="21">
        <f t="shared" si="11"/>
        <v>7.616504228386973E-3</v>
      </c>
      <c r="K52" s="18"/>
      <c r="L52" s="20">
        <v>22446</v>
      </c>
      <c r="M52" s="20">
        <v>23388</v>
      </c>
      <c r="N52" s="20">
        <v>27758</v>
      </c>
      <c r="O52" s="20">
        <v>24594</v>
      </c>
      <c r="P52" s="21">
        <f t="shared" si="18"/>
        <v>-0.1139851574320917</v>
      </c>
      <c r="Q52" s="21">
        <f t="shared" si="12"/>
        <v>9.5696337877572812E-2</v>
      </c>
      <c r="R52" s="20">
        <f t="shared" si="19"/>
        <v>-3164</v>
      </c>
      <c r="S52" s="20">
        <f t="shared" si="13"/>
        <v>2148</v>
      </c>
      <c r="T52" s="21">
        <f t="shared" si="14"/>
        <v>7.7671386933559289E-3</v>
      </c>
    </row>
    <row r="53" spans="1:20" x14ac:dyDescent="0.25">
      <c r="A53" s="41" t="s">
        <v>45</v>
      </c>
      <c r="B53" s="20">
        <v>5844</v>
      </c>
      <c r="C53" s="20">
        <v>589</v>
      </c>
      <c r="D53" s="20">
        <v>609</v>
      </c>
      <c r="E53" s="20">
        <v>513</v>
      </c>
      <c r="F53" s="21">
        <f t="shared" si="15"/>
        <v>-0.1576354679802956</v>
      </c>
      <c r="G53" s="21">
        <f t="shared" si="16"/>
        <v>-0.91221765913757702</v>
      </c>
      <c r="H53" s="20">
        <f t="shared" si="17"/>
        <v>-96</v>
      </c>
      <c r="I53" s="20">
        <f t="shared" si="10"/>
        <v>-5331</v>
      </c>
      <c r="J53" s="21">
        <f t="shared" si="11"/>
        <v>1.0669761521470555E-3</v>
      </c>
      <c r="K53" s="18"/>
      <c r="L53" s="20">
        <v>33083</v>
      </c>
      <c r="M53" s="20">
        <v>4498</v>
      </c>
      <c r="N53" s="20">
        <v>5306</v>
      </c>
      <c r="O53" s="20">
        <v>4639</v>
      </c>
      <c r="P53" s="21">
        <f t="shared" si="18"/>
        <v>-0.12570674707877871</v>
      </c>
      <c r="Q53" s="21">
        <f t="shared" si="12"/>
        <v>-0.85977692470453104</v>
      </c>
      <c r="R53" s="20">
        <f t="shared" si="19"/>
        <v>-667</v>
      </c>
      <c r="S53" s="20">
        <f t="shared" si="13"/>
        <v>-28444</v>
      </c>
      <c r="T53" s="21">
        <f t="shared" si="14"/>
        <v>1.4650628770626231E-3</v>
      </c>
    </row>
    <row r="54" spans="1:20" x14ac:dyDescent="0.25">
      <c r="A54" s="39" t="s">
        <v>46</v>
      </c>
      <c r="B54" s="23">
        <f>B29-SUM(B30:B53)</f>
        <v>22991</v>
      </c>
      <c r="C54" s="23">
        <f>C29-SUM(C30:C53)</f>
        <v>21302</v>
      </c>
      <c r="D54" s="23">
        <f>D29-SUM(D30:D53)</f>
        <v>19857</v>
      </c>
      <c r="E54" s="23">
        <f>E29-SUM(E30:E53)</f>
        <v>21090</v>
      </c>
      <c r="F54" s="24">
        <f t="shared" si="15"/>
        <v>6.2093971899078504E-2</v>
      </c>
      <c r="G54" s="24">
        <f t="shared" si="16"/>
        <v>-8.2684528728632967E-2</v>
      </c>
      <c r="H54" s="23">
        <f t="shared" si="17"/>
        <v>1233</v>
      </c>
      <c r="I54" s="23">
        <f t="shared" si="10"/>
        <v>-1901</v>
      </c>
      <c r="J54" s="24">
        <f t="shared" si="11"/>
        <v>4.3864575143823394E-2</v>
      </c>
      <c r="K54" s="18"/>
      <c r="L54" s="23">
        <f>L29-SUM(L30:L53)</f>
        <v>153596</v>
      </c>
      <c r="M54" s="23">
        <f>M29-SUM(M30:M53)</f>
        <v>145912</v>
      </c>
      <c r="N54" s="23">
        <f>N29-SUM(N30:N53)</f>
        <v>156496</v>
      </c>
      <c r="O54" s="23">
        <f>O29-SUM(O30:O53)</f>
        <v>141233</v>
      </c>
      <c r="P54" s="24">
        <f t="shared" si="18"/>
        <v>-9.7529649320110434E-2</v>
      </c>
      <c r="Q54" s="24">
        <f t="shared" si="12"/>
        <v>-8.0490377353576892E-2</v>
      </c>
      <c r="R54" s="23">
        <f t="shared" si="19"/>
        <v>-15263</v>
      </c>
      <c r="S54" s="23">
        <f t="shared" si="13"/>
        <v>-12363</v>
      </c>
      <c r="T54" s="24">
        <f t="shared" si="14"/>
        <v>4.4603411363695937E-2</v>
      </c>
    </row>
    <row r="55" spans="1:20" ht="21" x14ac:dyDescent="0.35">
      <c r="A55" s="388" t="s">
        <v>47</v>
      </c>
      <c r="B55" s="389"/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90"/>
    </row>
    <row r="56" spans="1:20" x14ac:dyDescent="0.25">
      <c r="A56" s="1"/>
      <c r="B56" s="381" t="s">
        <v>151</v>
      </c>
      <c r="C56" s="382"/>
      <c r="D56" s="382"/>
      <c r="E56" s="382"/>
      <c r="F56" s="382"/>
      <c r="G56" s="382"/>
      <c r="H56" s="382"/>
      <c r="I56" s="382"/>
      <c r="J56" s="383"/>
      <c r="K56" s="3"/>
      <c r="L56" s="381" t="str">
        <f>L$5</f>
        <v>acumulado julio</v>
      </c>
      <c r="M56" s="382"/>
      <c r="N56" s="382"/>
      <c r="O56" s="382"/>
      <c r="P56" s="382"/>
      <c r="Q56" s="382"/>
      <c r="R56" s="382"/>
      <c r="S56" s="382"/>
      <c r="T56" s="383"/>
    </row>
    <row r="57" spans="1:20" x14ac:dyDescent="0.25">
      <c r="A57" s="4"/>
      <c r="B57" s="5">
        <f>B$6</f>
        <v>2019</v>
      </c>
      <c r="C57" s="5">
        <f>C$6</f>
        <v>2022</v>
      </c>
      <c r="D57" s="5">
        <f>D$6</f>
        <v>2023</v>
      </c>
      <c r="E57" s="5">
        <f>E$6</f>
        <v>2024</v>
      </c>
      <c r="F57" s="5" t="str">
        <f>CONCATENATE("var ",RIGHT(E57,2),"/",RIGHT(D57,2))</f>
        <v>var 24/23</v>
      </c>
      <c r="G57" s="5" t="str">
        <f>CONCATENATE("var ",RIGHT(E57,2),"/",RIGHT(B57,2))</f>
        <v>var 24/19</v>
      </c>
      <c r="H57" s="5" t="str">
        <f>CONCATENATE("dif ",RIGHT(E57,2),"-",RIGHT(D57,2))</f>
        <v>dif 24-23</v>
      </c>
      <c r="I57" s="5" t="str">
        <f>CONCATENATE("dif ",RIGHT(E57,2),"-",RIGHT(B57,2))</f>
        <v>dif 24-19</v>
      </c>
      <c r="J57" s="5" t="str">
        <f>CONCATENATE("cuota ",RIGHT(E57,2))</f>
        <v>cuota 24</v>
      </c>
      <c r="K57" s="6"/>
      <c r="L57" s="5">
        <f>L$6</f>
        <v>2019</v>
      </c>
      <c r="M57" s="5">
        <f>M$6</f>
        <v>2022</v>
      </c>
      <c r="N57" s="5">
        <f>N$6</f>
        <v>2023</v>
      </c>
      <c r="O57" s="5">
        <f>O$6</f>
        <v>2024</v>
      </c>
      <c r="P57" s="5" t="str">
        <f>CONCATENATE("var ",RIGHT(O57,2),"/",RIGHT(N57,2))</f>
        <v>var 24/23</v>
      </c>
      <c r="Q57" s="5" t="str">
        <f>CONCATENATE("var ",RIGHT(O57,2),"/",RIGHT(L57,2))</f>
        <v>var 24/19</v>
      </c>
      <c r="R57" s="5" t="str">
        <f>CONCATENATE("dif ",RIGHT(O57,2),"-",RIGHT(N57,2))</f>
        <v>dif 24-23</v>
      </c>
      <c r="S57" s="5" t="str">
        <f>CONCATENATE("dif ",RIGHT(O57,2),"-",RIGHT(L57,2))</f>
        <v>dif 24-19</v>
      </c>
      <c r="T57" s="5" t="str">
        <f>CONCATENATE("cuota ",RIGHT(O57,2))</f>
        <v>cuota 24</v>
      </c>
    </row>
    <row r="58" spans="1:20" x14ac:dyDescent="0.25">
      <c r="A58" s="7" t="s">
        <v>48</v>
      </c>
      <c r="B58" s="8">
        <v>426749</v>
      </c>
      <c r="C58" s="8">
        <v>455417</v>
      </c>
      <c r="D58" s="8">
        <v>453884</v>
      </c>
      <c r="E58" s="8">
        <v>480798</v>
      </c>
      <c r="F58" s="9">
        <f>E58/D58-1</f>
        <v>5.9297089124093372E-2</v>
      </c>
      <c r="G58" s="9">
        <f t="shared" ref="G58:G68" si="20">E58/B58-1</f>
        <v>0.12665290369748972</v>
      </c>
      <c r="H58" s="8">
        <f>E58-D58</f>
        <v>26914</v>
      </c>
      <c r="I58" s="8">
        <f t="shared" ref="I58:I68" si="21">E58-B58</f>
        <v>54049</v>
      </c>
      <c r="J58" s="9">
        <f t="shared" ref="J58:J68" si="22">E58/$E$58</f>
        <v>1</v>
      </c>
      <c r="K58" s="10"/>
      <c r="L58" s="8">
        <v>2791817</v>
      </c>
      <c r="M58" s="8">
        <v>2658818</v>
      </c>
      <c r="N58" s="8">
        <v>2977282</v>
      </c>
      <c r="O58" s="8">
        <v>3166417</v>
      </c>
      <c r="P58" s="9">
        <f>O58/N58-1</f>
        <v>6.3526061689823221E-2</v>
      </c>
      <c r="Q58" s="9">
        <f t="shared" ref="Q58:Q68" si="23">O58/L58-1</f>
        <v>0.13417784904956154</v>
      </c>
      <c r="R58" s="8">
        <f>O58-N58</f>
        <v>189135</v>
      </c>
      <c r="S58" s="8">
        <f t="shared" ref="S58:S68" si="24">O58-L58</f>
        <v>374600</v>
      </c>
      <c r="T58" s="9">
        <f t="shared" ref="T58:T68" si="25">O58/$O$58</f>
        <v>1</v>
      </c>
    </row>
    <row r="59" spans="1:20" x14ac:dyDescent="0.25">
      <c r="A59" s="42" t="s">
        <v>49</v>
      </c>
      <c r="B59" s="43">
        <v>155735</v>
      </c>
      <c r="C59" s="43">
        <v>164843</v>
      </c>
      <c r="D59" s="43">
        <v>163971</v>
      </c>
      <c r="E59" s="43">
        <v>166795</v>
      </c>
      <c r="F59" s="44">
        <f t="shared" ref="F59:F68" si="26">E59/D59-1</f>
        <v>1.7222557647388781E-2</v>
      </c>
      <c r="G59" s="44">
        <f t="shared" si="20"/>
        <v>7.1018075577102158E-2</v>
      </c>
      <c r="H59" s="43">
        <f>E59-D59</f>
        <v>2824</v>
      </c>
      <c r="I59" s="43">
        <f t="shared" si="21"/>
        <v>11060</v>
      </c>
      <c r="J59" s="44">
        <f t="shared" si="22"/>
        <v>0.34691284073561041</v>
      </c>
      <c r="K59" s="45"/>
      <c r="L59" s="43">
        <v>1025250</v>
      </c>
      <c r="M59" s="43">
        <v>993053</v>
      </c>
      <c r="N59" s="43">
        <v>1080016</v>
      </c>
      <c r="O59" s="43">
        <v>1125712</v>
      </c>
      <c r="P59" s="44">
        <f t="shared" ref="P59:P68" si="27">O59/N59-1</f>
        <v>4.2310484289121542E-2</v>
      </c>
      <c r="Q59" s="44">
        <f t="shared" si="23"/>
        <v>9.7987807851743547E-2</v>
      </c>
      <c r="R59" s="43">
        <f t="shared" ref="R59:R68" si="28">O59-N59</f>
        <v>45696</v>
      </c>
      <c r="S59" s="43">
        <f t="shared" si="24"/>
        <v>100462</v>
      </c>
      <c r="T59" s="44">
        <f t="shared" si="25"/>
        <v>0.355516029632231</v>
      </c>
    </row>
    <row r="60" spans="1:20" x14ac:dyDescent="0.25">
      <c r="A60" s="46" t="s">
        <v>50</v>
      </c>
      <c r="B60" s="20">
        <v>112094</v>
      </c>
      <c r="C60" s="20">
        <v>119732</v>
      </c>
      <c r="D60" s="20">
        <v>112830</v>
      </c>
      <c r="E60" s="20">
        <v>121148</v>
      </c>
      <c r="F60" s="21">
        <f t="shared" si="26"/>
        <v>7.3721527962421263E-2</v>
      </c>
      <c r="G60" s="21">
        <f t="shared" si="20"/>
        <v>8.0771495352115252E-2</v>
      </c>
      <c r="H60" s="20">
        <f t="shared" ref="H60:H68" si="29">E60-D60</f>
        <v>8318</v>
      </c>
      <c r="I60" s="20">
        <f t="shared" si="21"/>
        <v>9054</v>
      </c>
      <c r="J60" s="21">
        <f t="shared" si="22"/>
        <v>0.25197276194992491</v>
      </c>
      <c r="K60" s="18"/>
      <c r="L60" s="20">
        <v>753991</v>
      </c>
      <c r="M60" s="20">
        <v>692851</v>
      </c>
      <c r="N60" s="20">
        <v>750730</v>
      </c>
      <c r="O60" s="20">
        <v>796046</v>
      </c>
      <c r="P60" s="21">
        <f>O60/N60-1</f>
        <v>6.0362580421722933E-2</v>
      </c>
      <c r="Q60" s="21">
        <f t="shared" si="23"/>
        <v>5.5776527836539191E-2</v>
      </c>
      <c r="R60" s="20">
        <f>O60-N60</f>
        <v>45316</v>
      </c>
      <c r="S60" s="20">
        <f t="shared" si="24"/>
        <v>42055</v>
      </c>
      <c r="T60" s="21">
        <f t="shared" si="25"/>
        <v>0.25140276849195792</v>
      </c>
    </row>
    <row r="61" spans="1:20" x14ac:dyDescent="0.25">
      <c r="A61" s="47" t="s">
        <v>51</v>
      </c>
      <c r="B61" s="48">
        <v>3189</v>
      </c>
      <c r="C61" s="48">
        <v>2342</v>
      </c>
      <c r="D61" s="48">
        <v>2800</v>
      </c>
      <c r="E61" s="48">
        <v>2508</v>
      </c>
      <c r="F61" s="49">
        <f t="shared" si="26"/>
        <v>-0.10428571428571431</v>
      </c>
      <c r="G61" s="49">
        <f t="shared" si="20"/>
        <v>-0.21354656632173097</v>
      </c>
      <c r="H61" s="48">
        <f t="shared" si="29"/>
        <v>-292</v>
      </c>
      <c r="I61" s="48">
        <f t="shared" si="21"/>
        <v>-681</v>
      </c>
      <c r="J61" s="49">
        <f t="shared" si="22"/>
        <v>5.2163278549411602E-3</v>
      </c>
      <c r="K61" s="18"/>
      <c r="L61" s="48">
        <v>26378</v>
      </c>
      <c r="M61" s="48">
        <v>19165</v>
      </c>
      <c r="N61" s="48">
        <v>30246</v>
      </c>
      <c r="O61" s="48">
        <v>25739</v>
      </c>
      <c r="P61" s="49">
        <f t="shared" si="27"/>
        <v>-0.14901143952919393</v>
      </c>
      <c r="Q61" s="49">
        <f t="shared" si="23"/>
        <v>-2.4224732731822018E-2</v>
      </c>
      <c r="R61" s="48">
        <f t="shared" si="28"/>
        <v>-4507</v>
      </c>
      <c r="S61" s="48">
        <f t="shared" si="24"/>
        <v>-639</v>
      </c>
      <c r="T61" s="49">
        <f t="shared" si="25"/>
        <v>8.1287461506175593E-3</v>
      </c>
    </row>
    <row r="62" spans="1:20" x14ac:dyDescent="0.25">
      <c r="A62" s="46" t="s">
        <v>52</v>
      </c>
      <c r="B62" s="20">
        <v>72529</v>
      </c>
      <c r="C62" s="20">
        <v>73949</v>
      </c>
      <c r="D62" s="20">
        <v>74357</v>
      </c>
      <c r="E62" s="20">
        <v>90048</v>
      </c>
      <c r="F62" s="21">
        <f t="shared" si="26"/>
        <v>0.21102249956291952</v>
      </c>
      <c r="G62" s="21">
        <f t="shared" si="20"/>
        <v>0.2415447614057824</v>
      </c>
      <c r="H62" s="20">
        <f t="shared" si="29"/>
        <v>15691</v>
      </c>
      <c r="I62" s="20">
        <f t="shared" si="21"/>
        <v>17519</v>
      </c>
      <c r="J62" s="21">
        <f t="shared" si="22"/>
        <v>0.18728863264822232</v>
      </c>
      <c r="K62" s="18"/>
      <c r="L62" s="20">
        <v>450854</v>
      </c>
      <c r="M62" s="20">
        <v>395281</v>
      </c>
      <c r="N62" s="20">
        <v>453294</v>
      </c>
      <c r="O62" s="20">
        <v>524679</v>
      </c>
      <c r="P62" s="21">
        <f t="shared" si="27"/>
        <v>0.15748057552052308</v>
      </c>
      <c r="Q62" s="21">
        <f t="shared" si="23"/>
        <v>0.16374480430471938</v>
      </c>
      <c r="R62" s="20">
        <f>O62-N62</f>
        <v>71385</v>
      </c>
      <c r="S62" s="20">
        <f t="shared" si="24"/>
        <v>73825</v>
      </c>
      <c r="T62" s="21">
        <f t="shared" si="25"/>
        <v>0.16570116949220523</v>
      </c>
    </row>
    <row r="63" spans="1:20" x14ac:dyDescent="0.25">
      <c r="A63" s="46" t="s">
        <v>53</v>
      </c>
      <c r="B63" s="20">
        <v>12797</v>
      </c>
      <c r="C63" s="20">
        <v>15515</v>
      </c>
      <c r="D63" s="20">
        <v>21748</v>
      </c>
      <c r="E63" s="20">
        <v>20589</v>
      </c>
      <c r="F63" s="21">
        <f t="shared" si="26"/>
        <v>-5.3292256759242207E-2</v>
      </c>
      <c r="G63" s="21">
        <f t="shared" si="20"/>
        <v>0.60889270922872551</v>
      </c>
      <c r="H63" s="20">
        <f t="shared" si="29"/>
        <v>-1159</v>
      </c>
      <c r="I63" s="20">
        <f t="shared" si="21"/>
        <v>7792</v>
      </c>
      <c r="J63" s="21">
        <f t="shared" si="22"/>
        <v>4.282255749815931E-2</v>
      </c>
      <c r="K63" s="18"/>
      <c r="L63" s="20">
        <v>82063</v>
      </c>
      <c r="M63" s="20">
        <v>107595</v>
      </c>
      <c r="N63" s="20">
        <v>148504</v>
      </c>
      <c r="O63" s="20">
        <v>138865</v>
      </c>
      <c r="P63" s="21">
        <f t="shared" si="27"/>
        <v>-6.4907342563163328E-2</v>
      </c>
      <c r="Q63" s="21">
        <f t="shared" si="23"/>
        <v>0.69217552368302404</v>
      </c>
      <c r="R63" s="20">
        <f t="shared" si="28"/>
        <v>-9639</v>
      </c>
      <c r="S63" s="20">
        <f t="shared" si="24"/>
        <v>56802</v>
      </c>
      <c r="T63" s="21">
        <f t="shared" si="25"/>
        <v>4.3855562928066645E-2</v>
      </c>
    </row>
    <row r="64" spans="1:20" x14ac:dyDescent="0.25">
      <c r="A64" s="46" t="s">
        <v>54</v>
      </c>
      <c r="B64" s="20">
        <v>17228</v>
      </c>
      <c r="C64" s="20">
        <v>18083</v>
      </c>
      <c r="D64" s="20">
        <v>16810</v>
      </c>
      <c r="E64" s="20">
        <v>21632</v>
      </c>
      <c r="F64" s="21">
        <f t="shared" si="26"/>
        <v>0.28685306365258767</v>
      </c>
      <c r="G64" s="21">
        <f t="shared" si="20"/>
        <v>0.25563036916647319</v>
      </c>
      <c r="H64" s="20">
        <f t="shared" si="29"/>
        <v>4822</v>
      </c>
      <c r="I64" s="20">
        <f t="shared" si="21"/>
        <v>4404</v>
      </c>
      <c r="J64" s="21">
        <f t="shared" si="22"/>
        <v>4.4991867686637634E-2</v>
      </c>
      <c r="K64" s="18"/>
      <c r="L64" s="20">
        <v>129345</v>
      </c>
      <c r="M64" s="20">
        <v>122504</v>
      </c>
      <c r="N64" s="20">
        <v>143386</v>
      </c>
      <c r="O64" s="20">
        <v>147042</v>
      </c>
      <c r="P64" s="21">
        <f t="shared" si="27"/>
        <v>2.5497607855718085E-2</v>
      </c>
      <c r="Q64" s="21">
        <f t="shared" si="23"/>
        <v>0.13682013220456923</v>
      </c>
      <c r="R64" s="20">
        <f t="shared" si="28"/>
        <v>3656</v>
      </c>
      <c r="S64" s="20">
        <f t="shared" si="24"/>
        <v>17697</v>
      </c>
      <c r="T64" s="21">
        <f t="shared" si="25"/>
        <v>4.6437977057349047E-2</v>
      </c>
    </row>
    <row r="65" spans="1:20" x14ac:dyDescent="0.25">
      <c r="A65" s="46" t="s">
        <v>55</v>
      </c>
      <c r="B65" s="20">
        <v>4387</v>
      </c>
      <c r="C65" s="20">
        <v>4275</v>
      </c>
      <c r="D65" s="20">
        <v>4340</v>
      </c>
      <c r="E65" s="20">
        <v>4593</v>
      </c>
      <c r="F65" s="21">
        <f t="shared" si="26"/>
        <v>5.8294930875576023E-2</v>
      </c>
      <c r="G65" s="21">
        <f t="shared" si="20"/>
        <v>4.6956918167312622E-2</v>
      </c>
      <c r="H65" s="20">
        <f t="shared" si="29"/>
        <v>253</v>
      </c>
      <c r="I65" s="20">
        <f t="shared" si="21"/>
        <v>206</v>
      </c>
      <c r="J65" s="21">
        <f t="shared" si="22"/>
        <v>9.5528683563575554E-3</v>
      </c>
      <c r="K65" s="18"/>
      <c r="L65" s="20">
        <v>31365</v>
      </c>
      <c r="M65" s="20">
        <v>28946</v>
      </c>
      <c r="N65" s="20">
        <v>35023</v>
      </c>
      <c r="O65" s="20">
        <v>33791</v>
      </c>
      <c r="P65" s="21">
        <f t="shared" si="27"/>
        <v>-3.5176883762099154E-2</v>
      </c>
      <c r="Q65" s="21">
        <f t="shared" si="23"/>
        <v>7.73473617089111E-2</v>
      </c>
      <c r="R65" s="20">
        <f>O65-N65</f>
        <v>-1232</v>
      </c>
      <c r="S65" s="20">
        <f t="shared" si="24"/>
        <v>2426</v>
      </c>
      <c r="T65" s="21">
        <f t="shared" si="25"/>
        <v>1.067168348325568E-2</v>
      </c>
    </row>
    <row r="66" spans="1:20" x14ac:dyDescent="0.25">
      <c r="A66" s="46" t="s">
        <v>56</v>
      </c>
      <c r="B66" s="20">
        <v>24858</v>
      </c>
      <c r="C66" s="20">
        <v>23111</v>
      </c>
      <c r="D66" s="20">
        <v>24276</v>
      </c>
      <c r="E66" s="20">
        <v>24893</v>
      </c>
      <c r="F66" s="21">
        <f t="shared" si="26"/>
        <v>2.5416048772450184E-2</v>
      </c>
      <c r="G66" s="21">
        <f t="shared" si="20"/>
        <v>1.4079974253762284E-3</v>
      </c>
      <c r="H66" s="20">
        <f t="shared" si="29"/>
        <v>617</v>
      </c>
      <c r="I66" s="20">
        <f t="shared" si="21"/>
        <v>35</v>
      </c>
      <c r="J66" s="21">
        <f t="shared" si="22"/>
        <v>5.1774341823385292E-2</v>
      </c>
      <c r="K66" s="18"/>
      <c r="L66" s="20">
        <v>140028</v>
      </c>
      <c r="M66" s="20">
        <v>145637</v>
      </c>
      <c r="N66" s="20">
        <v>157637</v>
      </c>
      <c r="O66" s="20">
        <v>167315</v>
      </c>
      <c r="P66" s="21">
        <f t="shared" si="27"/>
        <v>6.1394215824964959E-2</v>
      </c>
      <c r="Q66" s="21">
        <f t="shared" si="23"/>
        <v>0.1948681692232983</v>
      </c>
      <c r="R66" s="20">
        <f t="shared" si="28"/>
        <v>9678</v>
      </c>
      <c r="S66" s="20">
        <f t="shared" si="24"/>
        <v>27287</v>
      </c>
      <c r="T66" s="21">
        <f t="shared" si="25"/>
        <v>5.2840481844305412E-2</v>
      </c>
    </row>
    <row r="67" spans="1:20" x14ac:dyDescent="0.25">
      <c r="A67" s="50" t="s">
        <v>57</v>
      </c>
      <c r="B67" s="28">
        <v>13016</v>
      </c>
      <c r="C67" s="28">
        <v>24503</v>
      </c>
      <c r="D67" s="28">
        <v>23244</v>
      </c>
      <c r="E67" s="28">
        <v>16852</v>
      </c>
      <c r="F67" s="29">
        <f t="shared" si="26"/>
        <v>-0.27499569781448974</v>
      </c>
      <c r="G67" s="29">
        <f t="shared" si="20"/>
        <v>0.29471419791026432</v>
      </c>
      <c r="H67" s="28">
        <f t="shared" si="29"/>
        <v>-6392</v>
      </c>
      <c r="I67" s="28">
        <f t="shared" si="21"/>
        <v>3836</v>
      </c>
      <c r="J67" s="29">
        <f t="shared" si="22"/>
        <v>3.5050062604253758E-2</v>
      </c>
      <c r="K67" s="18"/>
      <c r="L67" s="28">
        <v>77208</v>
      </c>
      <c r="M67" s="28">
        <v>91869</v>
      </c>
      <c r="N67" s="28">
        <v>109900</v>
      </c>
      <c r="O67" s="28">
        <v>133707</v>
      </c>
      <c r="P67" s="29">
        <f t="shared" si="27"/>
        <v>0.21662420382165615</v>
      </c>
      <c r="Q67" s="29">
        <f t="shared" si="23"/>
        <v>0.73177649984457571</v>
      </c>
      <c r="R67" s="28">
        <f>O67-N67</f>
        <v>23807</v>
      </c>
      <c r="S67" s="28">
        <f t="shared" si="24"/>
        <v>56499</v>
      </c>
      <c r="T67" s="29">
        <f t="shared" si="25"/>
        <v>4.2226592391336956E-2</v>
      </c>
    </row>
    <row r="68" spans="1:20" x14ac:dyDescent="0.25">
      <c r="A68" s="51" t="s">
        <v>58</v>
      </c>
      <c r="B68" s="52">
        <f>B58-SUM(B59:B67)</f>
        <v>10916</v>
      </c>
      <c r="C68" s="52">
        <f>C58-SUM(C59:C67)</f>
        <v>9064</v>
      </c>
      <c r="D68" s="52">
        <f>D58-SUM(D59:D67)</f>
        <v>9508</v>
      </c>
      <c r="E68" s="52">
        <f>E58-SUM(E59:E67)</f>
        <v>11740</v>
      </c>
      <c r="F68" s="53">
        <f t="shared" si="26"/>
        <v>0.23474968447623046</v>
      </c>
      <c r="G68" s="53">
        <f t="shared" si="20"/>
        <v>7.5485525833638656E-2</v>
      </c>
      <c r="H68" s="52">
        <f t="shared" si="29"/>
        <v>2232</v>
      </c>
      <c r="I68" s="52">
        <f t="shared" si="21"/>
        <v>824</v>
      </c>
      <c r="J68" s="53">
        <f t="shared" si="22"/>
        <v>2.4417738842507666E-2</v>
      </c>
      <c r="K68" s="18"/>
      <c r="L68" s="52">
        <f>L58-SUM(L59:L67)</f>
        <v>75335</v>
      </c>
      <c r="M68" s="52">
        <f>M58-SUM(M59:M67)</f>
        <v>61917</v>
      </c>
      <c r="N68" s="52">
        <f>N58-SUM(N59:N67)</f>
        <v>68546</v>
      </c>
      <c r="O68" s="52">
        <f>O58-SUM(O59:O67)</f>
        <v>73521</v>
      </c>
      <c r="P68" s="53">
        <f t="shared" si="27"/>
        <v>7.2578998045108367E-2</v>
      </c>
      <c r="Q68" s="53">
        <f t="shared" si="23"/>
        <v>-2.4079113293953625E-2</v>
      </c>
      <c r="R68" s="52">
        <f t="shared" si="28"/>
        <v>4975</v>
      </c>
      <c r="S68" s="52">
        <f t="shared" si="24"/>
        <v>-1814</v>
      </c>
      <c r="T68" s="53">
        <f t="shared" si="25"/>
        <v>2.3218988528674524E-2</v>
      </c>
    </row>
    <row r="69" spans="1:20" ht="21" x14ac:dyDescent="0.35">
      <c r="A69" s="384" t="s">
        <v>59</v>
      </c>
      <c r="B69" s="384"/>
      <c r="C69" s="384"/>
      <c r="D69" s="384"/>
      <c r="E69" s="384"/>
      <c r="F69" s="384"/>
      <c r="G69" s="384"/>
      <c r="H69" s="384"/>
      <c r="I69" s="384"/>
      <c r="J69" s="384"/>
      <c r="K69" s="384"/>
      <c r="L69" s="384"/>
      <c r="M69" s="384"/>
      <c r="N69" s="384"/>
      <c r="O69" s="384"/>
      <c r="P69" s="384"/>
      <c r="Q69" s="384"/>
      <c r="R69" s="384"/>
      <c r="S69" s="384"/>
      <c r="T69" s="384"/>
    </row>
    <row r="70" spans="1:20" x14ac:dyDescent="0.25">
      <c r="A70" s="54"/>
      <c r="B70" s="381" t="s">
        <v>151</v>
      </c>
      <c r="C70" s="382"/>
      <c r="D70" s="382"/>
      <c r="E70" s="382"/>
      <c r="F70" s="382"/>
      <c r="G70" s="382"/>
      <c r="H70" s="382"/>
      <c r="I70" s="382"/>
      <c r="J70" s="383"/>
      <c r="K70" s="55"/>
      <c r="L70" s="381" t="str">
        <f>L$5</f>
        <v>acumulado julio</v>
      </c>
      <c r="M70" s="382"/>
      <c r="N70" s="382"/>
      <c r="O70" s="382"/>
      <c r="P70" s="382"/>
      <c r="Q70" s="382"/>
      <c r="R70" s="382"/>
      <c r="S70" s="382"/>
      <c r="T70" s="383"/>
    </row>
    <row r="71" spans="1:20" x14ac:dyDescent="0.25">
      <c r="A71" s="4"/>
      <c r="B71" s="5">
        <f>B$6</f>
        <v>2019</v>
      </c>
      <c r="C71" s="5">
        <f>C$6</f>
        <v>2022</v>
      </c>
      <c r="D71" s="5">
        <f>D$6</f>
        <v>2023</v>
      </c>
      <c r="E71" s="5">
        <f>E$6</f>
        <v>2024</v>
      </c>
      <c r="F71" s="5" t="str">
        <f>CONCATENATE("var ",RIGHT(E71,2),"/",RIGHT(D71,2))</f>
        <v>var 24/23</v>
      </c>
      <c r="G71" s="5" t="str">
        <f>CONCATENATE("var ",RIGHT(E71,2),"/",RIGHT(B71,2))</f>
        <v>var 24/19</v>
      </c>
      <c r="H71" s="5" t="str">
        <f>CONCATENATE("dif ",RIGHT(E71,2),"-",RIGHT(D71,2))</f>
        <v>dif 24-23</v>
      </c>
      <c r="I71" s="5" t="str">
        <f>CONCATENATE("dif ",RIGHT(E71,2),"-",RIGHT(B71,2))</f>
        <v>dif 24-19</v>
      </c>
      <c r="J71" s="5" t="str">
        <f>CONCATENATE("cuota ",RIGHT(E71,2))</f>
        <v>cuota 24</v>
      </c>
      <c r="K71" s="56"/>
      <c r="L71" s="5">
        <f>L$6</f>
        <v>2019</v>
      </c>
      <c r="M71" s="5">
        <f>M$6</f>
        <v>2022</v>
      </c>
      <c r="N71" s="5">
        <f>N$6</f>
        <v>2023</v>
      </c>
      <c r="O71" s="5">
        <f>O$6</f>
        <v>2024</v>
      </c>
      <c r="P71" s="5" t="str">
        <f>CONCATENATE("var ",RIGHT(O71,2),"/",RIGHT(N71,2))</f>
        <v>var 24/23</v>
      </c>
      <c r="Q71" s="5" t="str">
        <f>CONCATENATE("var ",RIGHT(O71,2),"/",RIGHT(L71,2))</f>
        <v>var 24/19</v>
      </c>
      <c r="R71" s="5" t="str">
        <f>CONCATENATE("dif ",RIGHT(O71,2),"-",RIGHT(N71,2))</f>
        <v>dif 24-23</v>
      </c>
      <c r="S71" s="5" t="str">
        <f>CONCATENATE("dif ",RIGHT(O71,2),"-",RIGHT(L71,2))</f>
        <v>dif 24-19</v>
      </c>
      <c r="T71" s="5" t="str">
        <f>CONCATENATE("cuota ",RIGHT(O71,2))</f>
        <v>cuota 24</v>
      </c>
    </row>
    <row r="72" spans="1:20" x14ac:dyDescent="0.25">
      <c r="A72" s="57" t="s">
        <v>4</v>
      </c>
      <c r="B72" s="58">
        <v>3074756</v>
      </c>
      <c r="C72" s="58">
        <v>2966022</v>
      </c>
      <c r="D72" s="58">
        <v>3074274</v>
      </c>
      <c r="E72" s="58">
        <v>3194799</v>
      </c>
      <c r="F72" s="59">
        <f>E72/D72-1</f>
        <v>3.9204378009247032E-2</v>
      </c>
      <c r="G72" s="59">
        <f t="shared" ref="G72:G83" si="30">E72/B72-1</f>
        <v>3.9041471908665359E-2</v>
      </c>
      <c r="H72" s="58">
        <f>E72-D72</f>
        <v>120525</v>
      </c>
      <c r="I72" s="58">
        <f t="shared" ref="I72:I83" si="31">E72-B72</f>
        <v>120043</v>
      </c>
      <c r="J72" s="59">
        <f t="shared" ref="J72:J83" si="32">E72/$E$72</f>
        <v>1</v>
      </c>
      <c r="K72" s="60"/>
      <c r="L72" s="58">
        <v>19552352</v>
      </c>
      <c r="M72" s="58">
        <v>17324543</v>
      </c>
      <c r="N72" s="58">
        <v>19534206</v>
      </c>
      <c r="O72" s="58">
        <v>20749699</v>
      </c>
      <c r="P72" s="59">
        <f>O72/N72-1</f>
        <v>6.2223824198434308E-2</v>
      </c>
      <c r="Q72" s="59">
        <f t="shared" ref="Q72:Q83" si="33">O72/L72-1</f>
        <v>6.1238003489298976E-2</v>
      </c>
      <c r="R72" s="58">
        <f>O72-N72</f>
        <v>1215493</v>
      </c>
      <c r="S72" s="58">
        <f t="shared" ref="S72:S83" si="34">O72-L72</f>
        <v>1197347</v>
      </c>
      <c r="T72" s="59">
        <f t="shared" ref="T72:T83" si="35">O72/$O$72</f>
        <v>1</v>
      </c>
    </row>
    <row r="73" spans="1:20" x14ac:dyDescent="0.25">
      <c r="A73" s="61" t="s">
        <v>5</v>
      </c>
      <c r="B73" s="62">
        <v>2146553</v>
      </c>
      <c r="C73" s="62">
        <v>2257807</v>
      </c>
      <c r="D73" s="62">
        <v>2328317</v>
      </c>
      <c r="E73" s="62">
        <v>2396370</v>
      </c>
      <c r="F73" s="63">
        <f t="shared" ref="F73:F83" si="36">E73/D73-1</f>
        <v>2.9228408330996158E-2</v>
      </c>
      <c r="G73" s="63">
        <f t="shared" si="30"/>
        <v>0.11638054126779074</v>
      </c>
      <c r="H73" s="62">
        <f t="shared" ref="H73:H83" si="37">E73-D73</f>
        <v>68053</v>
      </c>
      <c r="I73" s="62">
        <f t="shared" si="31"/>
        <v>249817</v>
      </c>
      <c r="J73" s="63">
        <f t="shared" si="32"/>
        <v>0.75008474711554629</v>
      </c>
      <c r="K73" s="64"/>
      <c r="L73" s="62">
        <v>13776948</v>
      </c>
      <c r="M73" s="62">
        <v>13317459</v>
      </c>
      <c r="N73" s="62">
        <v>14884360</v>
      </c>
      <c r="O73" s="62">
        <v>15614452</v>
      </c>
      <c r="P73" s="63">
        <f t="shared" ref="P73:P83" si="38">O73/N73-1</f>
        <v>4.9050950124829074E-2</v>
      </c>
      <c r="Q73" s="63">
        <f t="shared" si="33"/>
        <v>0.13337525843895182</v>
      </c>
      <c r="R73" s="62">
        <f t="shared" ref="R73:R83" si="39">O73-N73</f>
        <v>730092</v>
      </c>
      <c r="S73" s="62">
        <f t="shared" si="34"/>
        <v>1837504</v>
      </c>
      <c r="T73" s="63">
        <f t="shared" si="35"/>
        <v>0.75251462683868331</v>
      </c>
    </row>
    <row r="74" spans="1:20" x14ac:dyDescent="0.25">
      <c r="A74" s="26" t="s">
        <v>6</v>
      </c>
      <c r="B74" s="20">
        <v>349847</v>
      </c>
      <c r="C74" s="20">
        <v>488792</v>
      </c>
      <c r="D74" s="20">
        <v>447545</v>
      </c>
      <c r="E74" s="20">
        <v>435701</v>
      </c>
      <c r="F74" s="21">
        <f t="shared" si="36"/>
        <v>-2.6464377883788193E-2</v>
      </c>
      <c r="G74" s="21">
        <f t="shared" si="30"/>
        <v>0.24540441964630255</v>
      </c>
      <c r="H74" s="20">
        <f t="shared" si="37"/>
        <v>-11844</v>
      </c>
      <c r="I74" s="20">
        <f t="shared" si="31"/>
        <v>85854</v>
      </c>
      <c r="J74" s="21">
        <f t="shared" si="32"/>
        <v>0.13637821972524719</v>
      </c>
      <c r="K74" s="65"/>
      <c r="L74" s="20">
        <v>2181019</v>
      </c>
      <c r="M74" s="20">
        <v>2796072</v>
      </c>
      <c r="N74" s="20">
        <v>2725983</v>
      </c>
      <c r="O74" s="20">
        <v>2972077</v>
      </c>
      <c r="P74" s="21">
        <f>O74/N74-1</f>
        <v>9.0277158735032392E-2</v>
      </c>
      <c r="Q74" s="21">
        <f t="shared" si="33"/>
        <v>0.36270110439202963</v>
      </c>
      <c r="R74" s="20">
        <f>O74-N74</f>
        <v>246094</v>
      </c>
      <c r="S74" s="20">
        <f t="shared" si="34"/>
        <v>791058</v>
      </c>
      <c r="T74" s="21">
        <f t="shared" si="35"/>
        <v>0.1432347042720957</v>
      </c>
    </row>
    <row r="75" spans="1:20" x14ac:dyDescent="0.25">
      <c r="A75" s="26" t="s">
        <v>7</v>
      </c>
      <c r="B75" s="20">
        <v>1385024</v>
      </c>
      <c r="C75" s="20">
        <v>1424044</v>
      </c>
      <c r="D75" s="20">
        <v>1542189</v>
      </c>
      <c r="E75" s="20">
        <v>1590455</v>
      </c>
      <c r="F75" s="21">
        <f t="shared" si="36"/>
        <v>3.1297071889372807E-2</v>
      </c>
      <c r="G75" s="21">
        <f t="shared" si="30"/>
        <v>0.14832306154983588</v>
      </c>
      <c r="H75" s="20">
        <f t="shared" si="37"/>
        <v>48266</v>
      </c>
      <c r="I75" s="20">
        <f t="shared" si="31"/>
        <v>205431</v>
      </c>
      <c r="J75" s="21">
        <f t="shared" si="32"/>
        <v>0.49782631082581408</v>
      </c>
      <c r="K75" s="65"/>
      <c r="L75" s="20">
        <v>8865162</v>
      </c>
      <c r="M75" s="20">
        <v>8331459</v>
      </c>
      <c r="N75" s="20">
        <v>9780029</v>
      </c>
      <c r="O75" s="20">
        <v>10232672</v>
      </c>
      <c r="P75" s="21">
        <f t="shared" si="38"/>
        <v>4.6282378099287813E-2</v>
      </c>
      <c r="Q75" s="21">
        <f t="shared" si="33"/>
        <v>0.1542566283616702</v>
      </c>
      <c r="R75" s="20">
        <f t="shared" si="39"/>
        <v>452643</v>
      </c>
      <c r="S75" s="20">
        <f t="shared" si="34"/>
        <v>1367510</v>
      </c>
      <c r="T75" s="21">
        <f t="shared" si="35"/>
        <v>0.49314797289348633</v>
      </c>
    </row>
    <row r="76" spans="1:20" x14ac:dyDescent="0.25">
      <c r="A76" s="26" t="s">
        <v>8</v>
      </c>
      <c r="B76" s="20">
        <v>358206</v>
      </c>
      <c r="C76" s="20">
        <v>303708</v>
      </c>
      <c r="D76" s="20">
        <v>294393</v>
      </c>
      <c r="E76" s="20">
        <v>319695</v>
      </c>
      <c r="F76" s="21">
        <f t="shared" si="36"/>
        <v>8.5946337039263909E-2</v>
      </c>
      <c r="G76" s="21">
        <f t="shared" si="30"/>
        <v>-0.10751076196378617</v>
      </c>
      <c r="H76" s="20">
        <f t="shared" si="37"/>
        <v>25302</v>
      </c>
      <c r="I76" s="20">
        <f t="shared" si="31"/>
        <v>-38511</v>
      </c>
      <c r="J76" s="21">
        <f t="shared" si="32"/>
        <v>0.10006732817933146</v>
      </c>
      <c r="K76" s="65"/>
      <c r="L76" s="20">
        <v>2286782</v>
      </c>
      <c r="M76" s="20">
        <v>1923738</v>
      </c>
      <c r="N76" s="20">
        <v>2043875</v>
      </c>
      <c r="O76" s="20">
        <v>2057691</v>
      </c>
      <c r="P76" s="21">
        <f t="shared" si="38"/>
        <v>6.7597088863067256E-3</v>
      </c>
      <c r="Q76" s="21">
        <f t="shared" si="33"/>
        <v>-0.10018051567661457</v>
      </c>
      <c r="R76" s="20">
        <f>O76-N76</f>
        <v>13816</v>
      </c>
      <c r="S76" s="20">
        <f t="shared" si="34"/>
        <v>-229091</v>
      </c>
      <c r="T76" s="21">
        <f t="shared" si="35"/>
        <v>9.9167269848107198E-2</v>
      </c>
    </row>
    <row r="77" spans="1:20" x14ac:dyDescent="0.25">
      <c r="A77" s="26" t="s">
        <v>9</v>
      </c>
      <c r="B77" s="20">
        <v>34569</v>
      </c>
      <c r="C77" s="20">
        <v>28868</v>
      </c>
      <c r="D77" s="20">
        <v>32343</v>
      </c>
      <c r="E77" s="20">
        <v>33876</v>
      </c>
      <c r="F77" s="21">
        <f t="shared" si="36"/>
        <v>4.7398200537983382E-2</v>
      </c>
      <c r="G77" s="21">
        <f t="shared" si="30"/>
        <v>-2.0046862796146869E-2</v>
      </c>
      <c r="H77" s="20">
        <f t="shared" si="37"/>
        <v>1533</v>
      </c>
      <c r="I77" s="20">
        <f t="shared" si="31"/>
        <v>-693</v>
      </c>
      <c r="J77" s="21">
        <f t="shared" si="32"/>
        <v>1.0603483975048195E-2</v>
      </c>
      <c r="K77" s="65"/>
      <c r="L77" s="20">
        <v>311077</v>
      </c>
      <c r="M77" s="20">
        <v>201720</v>
      </c>
      <c r="N77" s="20">
        <v>252592</v>
      </c>
      <c r="O77" s="20">
        <v>259529</v>
      </c>
      <c r="P77" s="21">
        <f t="shared" si="38"/>
        <v>2.7463260910876031E-2</v>
      </c>
      <c r="Q77" s="21">
        <f t="shared" si="33"/>
        <v>-0.16570816871707006</v>
      </c>
      <c r="R77" s="20">
        <f t="shared" si="39"/>
        <v>6937</v>
      </c>
      <c r="S77" s="20">
        <f t="shared" si="34"/>
        <v>-51548</v>
      </c>
      <c r="T77" s="21">
        <f t="shared" si="35"/>
        <v>1.2507603122339268E-2</v>
      </c>
    </row>
    <row r="78" spans="1:20" x14ac:dyDescent="0.25">
      <c r="A78" s="66" t="s">
        <v>10</v>
      </c>
      <c r="B78" s="23">
        <v>18907</v>
      </c>
      <c r="C78" s="23">
        <v>12395</v>
      </c>
      <c r="D78" s="23">
        <v>11847</v>
      </c>
      <c r="E78" s="23">
        <v>16643</v>
      </c>
      <c r="F78" s="24">
        <f t="shared" si="36"/>
        <v>0.40482822655524608</v>
      </c>
      <c r="G78" s="24">
        <f t="shared" si="30"/>
        <v>-0.11974401015496905</v>
      </c>
      <c r="H78" s="23">
        <f t="shared" si="37"/>
        <v>4796</v>
      </c>
      <c r="I78" s="23">
        <f t="shared" si="31"/>
        <v>-2264</v>
      </c>
      <c r="J78" s="24">
        <f t="shared" si="32"/>
        <v>5.2094044101052995E-3</v>
      </c>
      <c r="K78" s="65"/>
      <c r="L78" s="23">
        <v>132908</v>
      </c>
      <c r="M78" s="23">
        <v>64470</v>
      </c>
      <c r="N78" s="23">
        <v>81881</v>
      </c>
      <c r="O78" s="23">
        <v>92483</v>
      </c>
      <c r="P78" s="24">
        <f t="shared" si="38"/>
        <v>0.12948058768212412</v>
      </c>
      <c r="Q78" s="24">
        <f t="shared" si="33"/>
        <v>-0.30415776326481481</v>
      </c>
      <c r="R78" s="23">
        <f t="shared" si="39"/>
        <v>10602</v>
      </c>
      <c r="S78" s="23">
        <f t="shared" si="34"/>
        <v>-40425</v>
      </c>
      <c r="T78" s="24">
        <f t="shared" si="35"/>
        <v>4.4570767026548197E-3</v>
      </c>
    </row>
    <row r="79" spans="1:20" x14ac:dyDescent="0.25">
      <c r="A79" s="61" t="s">
        <v>11</v>
      </c>
      <c r="B79" s="62">
        <v>928203</v>
      </c>
      <c r="C79" s="62">
        <v>708215</v>
      </c>
      <c r="D79" s="62">
        <v>745957</v>
      </c>
      <c r="E79" s="62">
        <v>798429</v>
      </c>
      <c r="F79" s="63">
        <f t="shared" si="36"/>
        <v>7.0341856165972105E-2</v>
      </c>
      <c r="G79" s="63">
        <f t="shared" si="30"/>
        <v>-0.1398120885194295</v>
      </c>
      <c r="H79" s="62">
        <f t="shared" si="37"/>
        <v>52472</v>
      </c>
      <c r="I79" s="62">
        <f t="shared" si="31"/>
        <v>-129774</v>
      </c>
      <c r="J79" s="63">
        <f t="shared" si="32"/>
        <v>0.24991525288445376</v>
      </c>
      <c r="K79" s="64"/>
      <c r="L79" s="62">
        <v>5775404</v>
      </c>
      <c r="M79" s="62">
        <v>4007084</v>
      </c>
      <c r="N79" s="62">
        <v>4649846</v>
      </c>
      <c r="O79" s="62">
        <v>5135247</v>
      </c>
      <c r="P79" s="63">
        <f t="shared" si="38"/>
        <v>0.10439076907063161</v>
      </c>
      <c r="Q79" s="63">
        <f t="shared" si="33"/>
        <v>-0.11084194283205118</v>
      </c>
      <c r="R79" s="62">
        <f t="shared" si="39"/>
        <v>485401</v>
      </c>
      <c r="S79" s="62">
        <f t="shared" si="34"/>
        <v>-640157</v>
      </c>
      <c r="T79" s="63">
        <f t="shared" si="35"/>
        <v>0.24748537316131669</v>
      </c>
    </row>
    <row r="80" spans="1:20" x14ac:dyDescent="0.25">
      <c r="A80" s="25" t="s">
        <v>12</v>
      </c>
      <c r="B80" s="20">
        <v>54258</v>
      </c>
      <c r="C80" s="20">
        <v>50829</v>
      </c>
      <c r="D80" s="20">
        <v>46894</v>
      </c>
      <c r="E80" s="20">
        <v>64113</v>
      </c>
      <c r="F80" s="21">
        <f t="shared" si="36"/>
        <v>0.36718983238793879</v>
      </c>
      <c r="G80" s="21">
        <f t="shared" si="30"/>
        <v>0.18163220170297478</v>
      </c>
      <c r="H80" s="20">
        <f t="shared" si="37"/>
        <v>17219</v>
      </c>
      <c r="I80" s="20">
        <f t="shared" si="31"/>
        <v>9855</v>
      </c>
      <c r="J80" s="21">
        <f t="shared" si="32"/>
        <v>2.0067929156106536E-2</v>
      </c>
      <c r="K80" s="65"/>
      <c r="L80" s="20">
        <v>297999</v>
      </c>
      <c r="M80" s="20">
        <v>312423</v>
      </c>
      <c r="N80" s="20">
        <v>291543</v>
      </c>
      <c r="O80" s="20">
        <v>397049</v>
      </c>
      <c r="P80" s="21">
        <f t="shared" si="38"/>
        <v>0.36188829778111642</v>
      </c>
      <c r="Q80" s="21">
        <f t="shared" si="33"/>
        <v>0.33238366571699896</v>
      </c>
      <c r="R80" s="20">
        <f t="shared" si="39"/>
        <v>105506</v>
      </c>
      <c r="S80" s="20">
        <f t="shared" si="34"/>
        <v>99050</v>
      </c>
      <c r="T80" s="21">
        <f t="shared" si="35"/>
        <v>1.9135169141489716E-2</v>
      </c>
    </row>
    <row r="81" spans="1:20" x14ac:dyDescent="0.25">
      <c r="A81" s="26" t="s">
        <v>8</v>
      </c>
      <c r="B81" s="20">
        <v>525007</v>
      </c>
      <c r="C81" s="20">
        <v>454205</v>
      </c>
      <c r="D81" s="20">
        <v>468294</v>
      </c>
      <c r="E81" s="20">
        <v>498190</v>
      </c>
      <c r="F81" s="21">
        <f t="shared" si="36"/>
        <v>6.3840237115999843E-2</v>
      </c>
      <c r="G81" s="21">
        <f t="shared" si="30"/>
        <v>-5.1079318942414131E-2</v>
      </c>
      <c r="H81" s="20">
        <f t="shared" si="37"/>
        <v>29896</v>
      </c>
      <c r="I81" s="20">
        <f t="shared" si="31"/>
        <v>-26817</v>
      </c>
      <c r="J81" s="21">
        <f t="shared" si="32"/>
        <v>0.15593782269244483</v>
      </c>
      <c r="K81" s="65"/>
      <c r="L81" s="20">
        <v>3207400</v>
      </c>
      <c r="M81" s="20">
        <v>2447500</v>
      </c>
      <c r="N81" s="20">
        <v>2835345</v>
      </c>
      <c r="O81" s="20">
        <v>3110275</v>
      </c>
      <c r="P81" s="21">
        <f t="shared" si="38"/>
        <v>9.6965272303723093E-2</v>
      </c>
      <c r="Q81" s="21">
        <f t="shared" si="33"/>
        <v>-3.0281536446966406E-2</v>
      </c>
      <c r="R81" s="20">
        <f t="shared" si="39"/>
        <v>274930</v>
      </c>
      <c r="S81" s="20">
        <f t="shared" si="34"/>
        <v>-97125</v>
      </c>
      <c r="T81" s="21">
        <f t="shared" si="35"/>
        <v>0.14989494546402818</v>
      </c>
    </row>
    <row r="82" spans="1:20" x14ac:dyDescent="0.25">
      <c r="A82" s="26" t="s">
        <v>9</v>
      </c>
      <c r="B82" s="20">
        <v>248724</v>
      </c>
      <c r="C82" s="20">
        <v>152536</v>
      </c>
      <c r="D82" s="20">
        <v>169365</v>
      </c>
      <c r="E82" s="20">
        <v>166282</v>
      </c>
      <c r="F82" s="21">
        <f t="shared" si="36"/>
        <v>-1.8203288755055613E-2</v>
      </c>
      <c r="G82" s="21">
        <f t="shared" si="30"/>
        <v>-0.33145977066949717</v>
      </c>
      <c r="H82" s="20">
        <f t="shared" si="37"/>
        <v>-3083</v>
      </c>
      <c r="I82" s="20">
        <f t="shared" si="31"/>
        <v>-82442</v>
      </c>
      <c r="J82" s="21">
        <f t="shared" si="32"/>
        <v>5.2047718807975089E-2</v>
      </c>
      <c r="K82" s="65"/>
      <c r="L82" s="20">
        <v>1595694</v>
      </c>
      <c r="M82" s="20">
        <v>907864</v>
      </c>
      <c r="N82" s="20">
        <v>1086956</v>
      </c>
      <c r="O82" s="20">
        <v>1151249</v>
      </c>
      <c r="P82" s="21">
        <f t="shared" si="38"/>
        <v>5.914958839180251E-2</v>
      </c>
      <c r="Q82" s="21">
        <f t="shared" si="33"/>
        <v>-0.27852771270682219</v>
      </c>
      <c r="R82" s="20">
        <f t="shared" si="39"/>
        <v>64293</v>
      </c>
      <c r="S82" s="20">
        <f t="shared" si="34"/>
        <v>-444445</v>
      </c>
      <c r="T82" s="21">
        <f t="shared" si="35"/>
        <v>5.5482684351228419E-2</v>
      </c>
    </row>
    <row r="83" spans="1:20" x14ac:dyDescent="0.25">
      <c r="A83" s="27" t="s">
        <v>10</v>
      </c>
      <c r="B83" s="52">
        <v>100214</v>
      </c>
      <c r="C83" s="52">
        <v>50645</v>
      </c>
      <c r="D83" s="52">
        <v>61404</v>
      </c>
      <c r="E83" s="52">
        <v>69844</v>
      </c>
      <c r="F83" s="53">
        <f t="shared" si="36"/>
        <v>0.13745032896879672</v>
      </c>
      <c r="G83" s="53">
        <f t="shared" si="30"/>
        <v>-0.30305146985451137</v>
      </c>
      <c r="H83" s="52">
        <f t="shared" si="37"/>
        <v>8440</v>
      </c>
      <c r="I83" s="52">
        <f t="shared" si="31"/>
        <v>-30370</v>
      </c>
      <c r="J83" s="53">
        <f t="shared" si="32"/>
        <v>2.186178222792733E-2</v>
      </c>
      <c r="K83" s="65"/>
      <c r="L83" s="52">
        <v>674311</v>
      </c>
      <c r="M83" s="52">
        <v>339297</v>
      </c>
      <c r="N83" s="52">
        <v>436002</v>
      </c>
      <c r="O83" s="52">
        <v>476674</v>
      </c>
      <c r="P83" s="53">
        <f t="shared" si="38"/>
        <v>9.3283975761579097E-2</v>
      </c>
      <c r="Q83" s="53">
        <f t="shared" si="33"/>
        <v>-0.29309472928663483</v>
      </c>
      <c r="R83" s="52">
        <f t="shared" si="39"/>
        <v>40672</v>
      </c>
      <c r="S83" s="52">
        <f t="shared" si="34"/>
        <v>-197637</v>
      </c>
      <c r="T83" s="53">
        <f t="shared" si="35"/>
        <v>2.2972574204570387E-2</v>
      </c>
    </row>
    <row r="84" spans="1:20" x14ac:dyDescent="0.25">
      <c r="A84" s="385" t="s">
        <v>13</v>
      </c>
      <c r="B84" s="386"/>
      <c r="C84" s="386"/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7"/>
    </row>
    <row r="85" spans="1:20" ht="21" x14ac:dyDescent="0.35">
      <c r="A85" s="384" t="s">
        <v>60</v>
      </c>
      <c r="B85" s="384"/>
      <c r="C85" s="384"/>
      <c r="D85" s="384"/>
      <c r="E85" s="384"/>
      <c r="F85" s="384"/>
      <c r="G85" s="384"/>
      <c r="H85" s="384"/>
      <c r="I85" s="384"/>
      <c r="J85" s="384"/>
      <c r="K85" s="384"/>
      <c r="L85" s="384"/>
      <c r="M85" s="384"/>
      <c r="N85" s="384"/>
      <c r="O85" s="384"/>
      <c r="P85" s="384"/>
      <c r="Q85" s="384"/>
      <c r="R85" s="384"/>
      <c r="S85" s="384"/>
      <c r="T85" s="384"/>
    </row>
    <row r="86" spans="1:20" x14ac:dyDescent="0.25">
      <c r="A86" s="54"/>
      <c r="B86" s="381" t="s">
        <v>151</v>
      </c>
      <c r="C86" s="382"/>
      <c r="D86" s="382"/>
      <c r="E86" s="382"/>
      <c r="F86" s="382"/>
      <c r="G86" s="382"/>
      <c r="H86" s="382"/>
      <c r="I86" s="382"/>
      <c r="J86" s="383"/>
      <c r="K86" s="55"/>
      <c r="L86" s="381" t="str">
        <f>L$5</f>
        <v>acumulado julio</v>
      </c>
      <c r="M86" s="382"/>
      <c r="N86" s="382"/>
      <c r="O86" s="382"/>
      <c r="P86" s="382"/>
      <c r="Q86" s="382"/>
      <c r="R86" s="382"/>
      <c r="S86" s="382"/>
      <c r="T86" s="383"/>
    </row>
    <row r="87" spans="1:20" x14ac:dyDescent="0.25">
      <c r="A87" s="4"/>
      <c r="B87" s="5">
        <f>B$6</f>
        <v>2019</v>
      </c>
      <c r="C87" s="5">
        <f>C$6</f>
        <v>2022</v>
      </c>
      <c r="D87" s="5">
        <f>D$6</f>
        <v>2023</v>
      </c>
      <c r="E87" s="5">
        <f>E$6</f>
        <v>2024</v>
      </c>
      <c r="F87" s="5" t="str">
        <f>CONCATENATE("var ",RIGHT(E87,2),"/",RIGHT(D87,2))</f>
        <v>var 24/23</v>
      </c>
      <c r="G87" s="5" t="str">
        <f>CONCATENATE("var ",RIGHT(E87,2),"/",RIGHT(B87,2))</f>
        <v>var 24/19</v>
      </c>
      <c r="H87" s="5" t="str">
        <f>CONCATENATE("dif ",RIGHT(E87,2),"-",RIGHT(D87,2))</f>
        <v>dif 24-23</v>
      </c>
      <c r="I87" s="5" t="str">
        <f>CONCATENATE("dif ",RIGHT(E87,2),"-",RIGHT(B87,2))</f>
        <v>dif 24-19</v>
      </c>
      <c r="J87" s="5" t="str">
        <f>CONCATENATE("cuota ",RIGHT(E87,2))</f>
        <v>cuota 24</v>
      </c>
      <c r="K87" s="56"/>
      <c r="L87" s="5">
        <f>L$6</f>
        <v>2019</v>
      </c>
      <c r="M87" s="5">
        <f>M$6</f>
        <v>2022</v>
      </c>
      <c r="N87" s="5">
        <f>N$6</f>
        <v>2023</v>
      </c>
      <c r="O87" s="5">
        <f>O$6</f>
        <v>2024</v>
      </c>
      <c r="P87" s="5" t="str">
        <f>CONCATENATE("var ",RIGHT(O87,2),"/",RIGHT(N87,2))</f>
        <v>var 24/23</v>
      </c>
      <c r="Q87" s="5" t="str">
        <f>CONCATENATE("var ",RIGHT(O87,2),"/",RIGHT(L87,2))</f>
        <v>var 24/19</v>
      </c>
      <c r="R87" s="5" t="str">
        <f>CONCATENATE("dif ",RIGHT(O87,2),"-",RIGHT(N87,2))</f>
        <v>dif 24-23</v>
      </c>
      <c r="S87" s="5" t="str">
        <f>CONCATENATE("dif ",RIGHT(O87,2),"-",RIGHT(L87,2))</f>
        <v>dif 24-19</v>
      </c>
      <c r="T87" s="5" t="str">
        <f>CONCATENATE("cuota ",RIGHT(O87,2))</f>
        <v>cuota 24</v>
      </c>
    </row>
    <row r="88" spans="1:20" x14ac:dyDescent="0.25">
      <c r="A88" s="57" t="s">
        <v>15</v>
      </c>
      <c r="B88" s="58">
        <v>3074756</v>
      </c>
      <c r="C88" s="58">
        <v>2966022</v>
      </c>
      <c r="D88" s="58">
        <v>3074274</v>
      </c>
      <c r="E88" s="58">
        <v>3194799</v>
      </c>
      <c r="F88" s="59">
        <f>E88/D88-1</f>
        <v>3.9204378009247032E-2</v>
      </c>
      <c r="G88" s="59">
        <f t="shared" ref="G88:G119" si="40">E88/B88-1</f>
        <v>3.9041471908665359E-2</v>
      </c>
      <c r="H88" s="58">
        <f>E88-D88</f>
        <v>120525</v>
      </c>
      <c r="I88" s="58">
        <f t="shared" ref="I88:I119" si="41">E88-B88</f>
        <v>120043</v>
      </c>
      <c r="J88" s="59">
        <f>E88/$E$88</f>
        <v>1</v>
      </c>
      <c r="K88" s="60"/>
      <c r="L88" s="58">
        <v>19552352</v>
      </c>
      <c r="M88" s="58">
        <v>17324543</v>
      </c>
      <c r="N88" s="58">
        <v>19534206</v>
      </c>
      <c r="O88" s="58">
        <v>20749699</v>
      </c>
      <c r="P88" s="59">
        <f>O88/N88-1</f>
        <v>6.2223824198434308E-2</v>
      </c>
      <c r="Q88" s="59">
        <f t="shared" ref="Q88:Q119" si="42">O88/L88-1</f>
        <v>6.1238003489298976E-2</v>
      </c>
      <c r="R88" s="58">
        <f>O88-N88</f>
        <v>1215493</v>
      </c>
      <c r="S88" s="58">
        <f t="shared" ref="S88:S119" si="43">O88-L88</f>
        <v>1197347</v>
      </c>
      <c r="T88" s="59">
        <f>O88/$O$88</f>
        <v>1</v>
      </c>
    </row>
    <row r="89" spans="1:20" x14ac:dyDescent="0.25">
      <c r="A89" s="67" t="s">
        <v>16</v>
      </c>
      <c r="B89" s="68">
        <v>545265</v>
      </c>
      <c r="C89" s="68">
        <v>536392</v>
      </c>
      <c r="D89" s="68">
        <v>524107</v>
      </c>
      <c r="E89" s="68">
        <v>503554</v>
      </c>
      <c r="F89" s="69">
        <f t="shared" ref="F89:F119" si="44">E89/D89-1</f>
        <v>-3.921527474351616E-2</v>
      </c>
      <c r="G89" s="69">
        <f t="shared" si="40"/>
        <v>-7.6496749287043864E-2</v>
      </c>
      <c r="H89" s="68">
        <f t="shared" ref="H89:H119" si="45">E89-D89</f>
        <v>-20553</v>
      </c>
      <c r="I89" s="68">
        <f t="shared" si="41"/>
        <v>-41711</v>
      </c>
      <c r="J89" s="69">
        <f>E89/$E$88</f>
        <v>0.15761680155778188</v>
      </c>
      <c r="K89" s="70"/>
      <c r="L89" s="68">
        <v>2592949</v>
      </c>
      <c r="M89" s="68">
        <v>2291418</v>
      </c>
      <c r="N89" s="68">
        <v>2423328</v>
      </c>
      <c r="O89" s="68">
        <v>2382955</v>
      </c>
      <c r="P89" s="69">
        <f t="shared" ref="P89:P119" si="46">O89/N89-1</f>
        <v>-1.6660146707337953E-2</v>
      </c>
      <c r="Q89" s="69">
        <f t="shared" si="42"/>
        <v>-8.0986552377235288E-2</v>
      </c>
      <c r="R89" s="68">
        <f t="shared" ref="R89:R119" si="47">O89-N89</f>
        <v>-40373</v>
      </c>
      <c r="S89" s="68">
        <f t="shared" si="43"/>
        <v>-209994</v>
      </c>
      <c r="T89" s="69">
        <f>O89/$O$88</f>
        <v>0.11484287073272725</v>
      </c>
    </row>
    <row r="90" spans="1:20" x14ac:dyDescent="0.25">
      <c r="A90" s="41" t="s">
        <v>17</v>
      </c>
      <c r="B90" s="16">
        <v>166516</v>
      </c>
      <c r="C90" s="16">
        <v>184376</v>
      </c>
      <c r="D90" s="16">
        <v>178093</v>
      </c>
      <c r="E90" s="16">
        <v>172794</v>
      </c>
      <c r="F90" s="17">
        <f t="shared" si="44"/>
        <v>-2.9754117230884947E-2</v>
      </c>
      <c r="G90" s="17">
        <f t="shared" si="40"/>
        <v>3.7702082682745219E-2</v>
      </c>
      <c r="H90" s="16">
        <f t="shared" si="45"/>
        <v>-5299</v>
      </c>
      <c r="I90" s="16">
        <f t="shared" si="41"/>
        <v>6278</v>
      </c>
      <c r="J90" s="17">
        <f>E90/$E$23</f>
        <v>0.35939001410155619</v>
      </c>
      <c r="K90" s="71"/>
      <c r="L90" s="16">
        <v>723068</v>
      </c>
      <c r="M90" s="16">
        <v>688568</v>
      </c>
      <c r="N90" s="16">
        <v>754956</v>
      </c>
      <c r="O90" s="16">
        <v>769944</v>
      </c>
      <c r="P90" s="17">
        <f t="shared" si="46"/>
        <v>1.9852812614244986E-2</v>
      </c>
      <c r="Q90" s="17">
        <f t="shared" si="42"/>
        <v>6.482931065957831E-2</v>
      </c>
      <c r="R90" s="16">
        <f>O90-N90</f>
        <v>14988</v>
      </c>
      <c r="S90" s="16">
        <f t="shared" si="43"/>
        <v>46876</v>
      </c>
      <c r="T90" s="17">
        <f>O90/$O$23</f>
        <v>0.24315938172388538</v>
      </c>
    </row>
    <row r="91" spans="1:20" x14ac:dyDescent="0.25">
      <c r="A91" s="36" t="s">
        <v>18</v>
      </c>
      <c r="B91" s="16">
        <v>95734</v>
      </c>
      <c r="C91" s="16">
        <v>116137</v>
      </c>
      <c r="D91" s="16">
        <v>79465</v>
      </c>
      <c r="E91" s="16">
        <v>88105</v>
      </c>
      <c r="F91" s="37">
        <f t="shared" si="44"/>
        <v>0.10872711256528023</v>
      </c>
      <c r="G91" s="37">
        <f t="shared" si="40"/>
        <v>-7.9689556479411672E-2</v>
      </c>
      <c r="H91" s="16">
        <f t="shared" si="45"/>
        <v>8640</v>
      </c>
      <c r="I91" s="38">
        <f t="shared" si="41"/>
        <v>-7629</v>
      </c>
      <c r="J91" s="37">
        <f>E91/$E$23</f>
        <v>0.1832474344735211</v>
      </c>
      <c r="K91" s="72"/>
      <c r="L91" s="16">
        <v>473042</v>
      </c>
      <c r="M91" s="16">
        <v>351134</v>
      </c>
      <c r="N91" s="16">
        <v>428516</v>
      </c>
      <c r="O91" s="16">
        <v>364796</v>
      </c>
      <c r="P91" s="37">
        <f t="shared" si="46"/>
        <v>-0.14869923176730859</v>
      </c>
      <c r="Q91" s="37">
        <f t="shared" si="42"/>
        <v>-0.2288295753865407</v>
      </c>
      <c r="R91" s="38">
        <f t="shared" si="47"/>
        <v>-63720</v>
      </c>
      <c r="S91" s="38">
        <f t="shared" si="43"/>
        <v>-108246</v>
      </c>
      <c r="T91" s="37">
        <f>O91/$O$23</f>
        <v>0.1152078200691823</v>
      </c>
    </row>
    <row r="92" spans="1:20" x14ac:dyDescent="0.25">
      <c r="A92" s="36" t="s">
        <v>19</v>
      </c>
      <c r="B92" s="38">
        <f>B90-B91</f>
        <v>70782</v>
      </c>
      <c r="C92" s="38">
        <f>C90-C91</f>
        <v>68239</v>
      </c>
      <c r="D92" s="38">
        <f>D90-D91</f>
        <v>98628</v>
      </c>
      <c r="E92" s="38">
        <f>E90-E91</f>
        <v>84689</v>
      </c>
      <c r="F92" s="37">
        <f t="shared" si="44"/>
        <v>-0.14132903435129984</v>
      </c>
      <c r="G92" s="37">
        <f t="shared" si="40"/>
        <v>0.19647650532621297</v>
      </c>
      <c r="H92" s="38">
        <f t="shared" si="45"/>
        <v>-13939</v>
      </c>
      <c r="I92" s="38">
        <f t="shared" si="41"/>
        <v>13907</v>
      </c>
      <c r="J92" s="37">
        <f>E92/$E$23</f>
        <v>0.17614257962803506</v>
      </c>
      <c r="K92" s="72"/>
      <c r="L92" s="38">
        <f>L90-L91</f>
        <v>250026</v>
      </c>
      <c r="M92" s="38">
        <f>M90-M91</f>
        <v>337434</v>
      </c>
      <c r="N92" s="38">
        <f>N90-N91</f>
        <v>326440</v>
      </c>
      <c r="O92" s="38">
        <f>O90-O91</f>
        <v>405148</v>
      </c>
      <c r="P92" s="37">
        <f t="shared" si="46"/>
        <v>0.24111015806886416</v>
      </c>
      <c r="Q92" s="37">
        <f t="shared" si="42"/>
        <v>0.62042347595850034</v>
      </c>
      <c r="R92" s="38">
        <f t="shared" si="47"/>
        <v>78708</v>
      </c>
      <c r="S92" s="38">
        <f t="shared" si="43"/>
        <v>155122</v>
      </c>
      <c r="T92" s="37">
        <f>O92/$O$23</f>
        <v>0.12795156165470309</v>
      </c>
    </row>
    <row r="93" spans="1:20" x14ac:dyDescent="0.25">
      <c r="A93" s="73" t="s">
        <v>20</v>
      </c>
      <c r="B93" s="23">
        <v>378749</v>
      </c>
      <c r="C93" s="23">
        <v>352016</v>
      </c>
      <c r="D93" s="23">
        <v>346014</v>
      </c>
      <c r="E93" s="23">
        <v>330760</v>
      </c>
      <c r="F93" s="24">
        <f t="shared" si="44"/>
        <v>-4.4084921419364487E-2</v>
      </c>
      <c r="G93" s="24">
        <f t="shared" si="40"/>
        <v>-0.12670396489495683</v>
      </c>
      <c r="H93" s="23">
        <f t="shared" si="45"/>
        <v>-15254</v>
      </c>
      <c r="I93" s="23">
        <f t="shared" si="41"/>
        <v>-47989</v>
      </c>
      <c r="J93" s="24">
        <f>E93/$E$23</f>
        <v>0.68793963369231981</v>
      </c>
      <c r="K93" s="72"/>
      <c r="L93" s="16">
        <v>1869881</v>
      </c>
      <c r="M93" s="16">
        <v>1602850</v>
      </c>
      <c r="N93" s="16">
        <v>1668372</v>
      </c>
      <c r="O93" s="16">
        <v>1613011</v>
      </c>
      <c r="P93" s="24">
        <f t="shared" si="46"/>
        <v>-3.3182647515062613E-2</v>
      </c>
      <c r="Q93" s="24">
        <f t="shared" si="42"/>
        <v>-0.13737237824225179</v>
      </c>
      <c r="R93" s="23">
        <f t="shared" si="47"/>
        <v>-55361</v>
      </c>
      <c r="S93" s="23">
        <f t="shared" si="43"/>
        <v>-256870</v>
      </c>
      <c r="T93" s="24">
        <f>O93/$O$23</f>
        <v>0.50941205785592991</v>
      </c>
    </row>
    <row r="94" spans="1:20" x14ac:dyDescent="0.25">
      <c r="A94" s="67" t="s">
        <v>21</v>
      </c>
      <c r="B94" s="68">
        <v>2529491</v>
      </c>
      <c r="C94" s="68">
        <v>2429630</v>
      </c>
      <c r="D94" s="68">
        <v>2550167</v>
      </c>
      <c r="E94" s="68">
        <v>2691245</v>
      </c>
      <c r="F94" s="69">
        <f t="shared" si="44"/>
        <v>5.5321082893786899E-2</v>
      </c>
      <c r="G94" s="69">
        <f t="shared" si="40"/>
        <v>6.3947252629086293E-2</v>
      </c>
      <c r="H94" s="68">
        <f t="shared" si="45"/>
        <v>141078</v>
      </c>
      <c r="I94" s="68">
        <f t="shared" si="41"/>
        <v>161754</v>
      </c>
      <c r="J94" s="69">
        <f t="shared" ref="J94:J119" si="48">E94/$E$88</f>
        <v>0.8423831984422181</v>
      </c>
      <c r="K94" s="70"/>
      <c r="L94" s="68">
        <v>16959403</v>
      </c>
      <c r="M94" s="68">
        <v>15033125</v>
      </c>
      <c r="N94" s="68">
        <v>17110878</v>
      </c>
      <c r="O94" s="68">
        <v>18366744</v>
      </c>
      <c r="P94" s="69">
        <f t="shared" si="46"/>
        <v>7.3395766131930884E-2</v>
      </c>
      <c r="Q94" s="69">
        <f t="shared" si="42"/>
        <v>8.2982932830831357E-2</v>
      </c>
      <c r="R94" s="68">
        <f t="shared" si="47"/>
        <v>1255866</v>
      </c>
      <c r="S94" s="68">
        <f t="shared" si="43"/>
        <v>1407341</v>
      </c>
      <c r="T94" s="69">
        <f t="shared" ref="T94:T119" si="49">O94/$O$88</f>
        <v>0.88515712926727275</v>
      </c>
    </row>
    <row r="95" spans="1:20" x14ac:dyDescent="0.25">
      <c r="A95" s="35" t="s">
        <v>22</v>
      </c>
      <c r="B95" s="74">
        <v>336291</v>
      </c>
      <c r="C95" s="74">
        <v>228057</v>
      </c>
      <c r="D95" s="74">
        <v>228503</v>
      </c>
      <c r="E95" s="74">
        <v>233276</v>
      </c>
      <c r="F95" s="75">
        <f t="shared" si="44"/>
        <v>2.088812838343479E-2</v>
      </c>
      <c r="G95" s="75">
        <f t="shared" si="40"/>
        <v>-0.30632696087614597</v>
      </c>
      <c r="H95" s="74">
        <f t="shared" si="45"/>
        <v>4773</v>
      </c>
      <c r="I95" s="74">
        <f t="shared" si="41"/>
        <v>-103015</v>
      </c>
      <c r="J95" s="75">
        <f t="shared" si="48"/>
        <v>7.3017426135415717E-2</v>
      </c>
      <c r="K95" s="71"/>
      <c r="L95" s="74">
        <v>2562635</v>
      </c>
      <c r="M95" s="74">
        <v>1736932</v>
      </c>
      <c r="N95" s="74">
        <v>2026546</v>
      </c>
      <c r="O95" s="74">
        <v>2156987</v>
      </c>
      <c r="P95" s="75">
        <f t="shared" si="46"/>
        <v>6.4366167854072787E-2</v>
      </c>
      <c r="Q95" s="75">
        <f t="shared" si="42"/>
        <v>-0.15829331918123335</v>
      </c>
      <c r="R95" s="74">
        <f t="shared" si="47"/>
        <v>130441</v>
      </c>
      <c r="S95" s="74">
        <f t="shared" si="43"/>
        <v>-405648</v>
      </c>
      <c r="T95" s="75">
        <f t="shared" si="49"/>
        <v>0.1039526886630982</v>
      </c>
    </row>
    <row r="96" spans="1:20" x14ac:dyDescent="0.25">
      <c r="A96" s="40" t="s">
        <v>23</v>
      </c>
      <c r="B96" s="20">
        <v>21773</v>
      </c>
      <c r="C96" s="20">
        <v>17682</v>
      </c>
      <c r="D96" s="20">
        <v>19541</v>
      </c>
      <c r="E96" s="20">
        <v>22100</v>
      </c>
      <c r="F96" s="21">
        <f t="shared" si="44"/>
        <v>0.1309554270508162</v>
      </c>
      <c r="G96" s="21">
        <f t="shared" si="40"/>
        <v>1.5018601019611388E-2</v>
      </c>
      <c r="H96" s="20">
        <f t="shared" si="45"/>
        <v>2559</v>
      </c>
      <c r="I96" s="20">
        <f t="shared" si="41"/>
        <v>327</v>
      </c>
      <c r="J96" s="21">
        <f t="shared" si="48"/>
        <v>6.9174930879845652E-3</v>
      </c>
      <c r="K96" s="72"/>
      <c r="L96" s="20">
        <v>150305</v>
      </c>
      <c r="M96" s="20">
        <v>115521</v>
      </c>
      <c r="N96" s="20">
        <v>135993</v>
      </c>
      <c r="O96" s="20">
        <v>145948</v>
      </c>
      <c r="P96" s="21">
        <f t="shared" si="46"/>
        <v>7.3202297177060505E-2</v>
      </c>
      <c r="Q96" s="21">
        <f t="shared" si="42"/>
        <v>-2.8987724959249506E-2</v>
      </c>
      <c r="R96" s="20">
        <f t="shared" si="47"/>
        <v>9955</v>
      </c>
      <c r="S96" s="20">
        <f t="shared" si="43"/>
        <v>-4357</v>
      </c>
      <c r="T96" s="21">
        <f t="shared" si="49"/>
        <v>7.0337405858272931E-3</v>
      </c>
    </row>
    <row r="97" spans="1:20" x14ac:dyDescent="0.25">
      <c r="A97" s="40" t="s">
        <v>24</v>
      </c>
      <c r="B97" s="20">
        <v>1201</v>
      </c>
      <c r="C97" s="20">
        <v>1774</v>
      </c>
      <c r="D97" s="20">
        <v>1456</v>
      </c>
      <c r="E97" s="20">
        <v>1727</v>
      </c>
      <c r="F97" s="21">
        <f t="shared" si="44"/>
        <v>0.18612637362637363</v>
      </c>
      <c r="G97" s="21">
        <f t="shared" si="40"/>
        <v>0.43796835970024972</v>
      </c>
      <c r="H97" s="20">
        <f t="shared" si="45"/>
        <v>271</v>
      </c>
      <c r="I97" s="20">
        <f t="shared" si="41"/>
        <v>526</v>
      </c>
      <c r="J97" s="21">
        <f t="shared" si="48"/>
        <v>5.4056608882123729E-4</v>
      </c>
      <c r="K97" s="72"/>
      <c r="L97" s="20">
        <v>13856</v>
      </c>
      <c r="M97" s="20">
        <v>11378</v>
      </c>
      <c r="N97" s="20">
        <v>18550</v>
      </c>
      <c r="O97" s="20">
        <v>18787</v>
      </c>
      <c r="P97" s="21">
        <f t="shared" si="46"/>
        <v>1.2776280323450129E-2</v>
      </c>
      <c r="Q97" s="21">
        <f t="shared" si="42"/>
        <v>0.35587471131639714</v>
      </c>
      <c r="R97" s="20">
        <f t="shared" si="47"/>
        <v>237</v>
      </c>
      <c r="S97" s="20">
        <f t="shared" si="43"/>
        <v>4931</v>
      </c>
      <c r="T97" s="21">
        <f t="shared" si="49"/>
        <v>9.0541072427122919E-4</v>
      </c>
    </row>
    <row r="98" spans="1:20" x14ac:dyDescent="0.25">
      <c r="A98" s="40" t="s">
        <v>25</v>
      </c>
      <c r="B98" s="20">
        <v>18668</v>
      </c>
      <c r="C98" s="20">
        <v>16868</v>
      </c>
      <c r="D98" s="20">
        <v>11785</v>
      </c>
      <c r="E98" s="20">
        <v>15597</v>
      </c>
      <c r="F98" s="21">
        <f t="shared" si="44"/>
        <v>0.3234620280016971</v>
      </c>
      <c r="G98" s="21">
        <f t="shared" si="40"/>
        <v>-0.16450610670666377</v>
      </c>
      <c r="H98" s="20">
        <f t="shared" si="45"/>
        <v>3812</v>
      </c>
      <c r="I98" s="20">
        <f t="shared" si="41"/>
        <v>-3071</v>
      </c>
      <c r="J98" s="21">
        <f t="shared" si="48"/>
        <v>4.8819972711898309E-3</v>
      </c>
      <c r="K98" s="72"/>
      <c r="L98" s="20">
        <v>388263</v>
      </c>
      <c r="M98" s="20">
        <v>280279</v>
      </c>
      <c r="N98" s="20">
        <v>345648</v>
      </c>
      <c r="O98" s="20">
        <v>328075</v>
      </c>
      <c r="P98" s="21">
        <f t="shared" si="46"/>
        <v>-5.0840739712077032E-2</v>
      </c>
      <c r="Q98" s="21">
        <f t="shared" si="42"/>
        <v>-0.15501863427625084</v>
      </c>
      <c r="R98" s="20">
        <f t="shared" si="47"/>
        <v>-17573</v>
      </c>
      <c r="S98" s="20">
        <f t="shared" si="43"/>
        <v>-60188</v>
      </c>
      <c r="T98" s="21">
        <f t="shared" si="49"/>
        <v>1.5811072729295977E-2</v>
      </c>
    </row>
    <row r="99" spans="1:20" x14ac:dyDescent="0.25">
      <c r="A99" s="40" t="s">
        <v>26</v>
      </c>
      <c r="B99" s="20">
        <v>8408</v>
      </c>
      <c r="C99" s="20">
        <v>11740</v>
      </c>
      <c r="D99" s="20">
        <v>10837</v>
      </c>
      <c r="E99" s="20">
        <v>20377</v>
      </c>
      <c r="F99" s="21">
        <f t="shared" si="44"/>
        <v>0.88031743102334592</v>
      </c>
      <c r="G99" s="21">
        <f t="shared" si="40"/>
        <v>1.4235252140818266</v>
      </c>
      <c r="H99" s="20">
        <f t="shared" si="45"/>
        <v>9540</v>
      </c>
      <c r="I99" s="20">
        <f t="shared" si="41"/>
        <v>11969</v>
      </c>
      <c r="J99" s="21">
        <f t="shared" si="48"/>
        <v>6.378179034111379E-3</v>
      </c>
      <c r="K99" s="72"/>
      <c r="L99" s="20">
        <v>49314</v>
      </c>
      <c r="M99" s="20">
        <v>76512</v>
      </c>
      <c r="N99" s="20">
        <v>90602</v>
      </c>
      <c r="O99" s="20">
        <v>97101</v>
      </c>
      <c r="P99" s="21">
        <f t="shared" si="46"/>
        <v>7.1731308359638923E-2</v>
      </c>
      <c r="Q99" s="21">
        <f t="shared" si="42"/>
        <v>0.96903516242851939</v>
      </c>
      <c r="R99" s="20">
        <f t="shared" si="47"/>
        <v>6499</v>
      </c>
      <c r="S99" s="20">
        <f t="shared" si="43"/>
        <v>47787</v>
      </c>
      <c r="T99" s="21">
        <f t="shared" si="49"/>
        <v>4.6796341479459535E-3</v>
      </c>
    </row>
    <row r="100" spans="1:20" x14ac:dyDescent="0.25">
      <c r="A100" s="40" t="s">
        <v>27</v>
      </c>
      <c r="B100" s="20">
        <v>1480</v>
      </c>
      <c r="C100" s="20">
        <v>1909</v>
      </c>
      <c r="D100" s="20">
        <v>1102</v>
      </c>
      <c r="E100" s="20">
        <v>1135</v>
      </c>
      <c r="F100" s="21">
        <f t="shared" si="44"/>
        <v>2.9945553539020064E-2</v>
      </c>
      <c r="G100" s="21">
        <f t="shared" si="40"/>
        <v>-0.23310810810810811</v>
      </c>
      <c r="H100" s="20">
        <f t="shared" si="45"/>
        <v>33</v>
      </c>
      <c r="I100" s="20">
        <f t="shared" si="41"/>
        <v>-345</v>
      </c>
      <c r="J100" s="21">
        <f t="shared" si="48"/>
        <v>3.5526491650961456E-4</v>
      </c>
      <c r="K100" s="72"/>
      <c r="L100" s="20">
        <v>395466</v>
      </c>
      <c r="M100" s="20">
        <v>216882</v>
      </c>
      <c r="N100" s="20">
        <v>306996</v>
      </c>
      <c r="O100" s="20">
        <v>296313</v>
      </c>
      <c r="P100" s="21">
        <f t="shared" si="46"/>
        <v>-3.4798499003244387E-2</v>
      </c>
      <c r="Q100" s="21">
        <f t="shared" si="42"/>
        <v>-0.25072446177421071</v>
      </c>
      <c r="R100" s="20">
        <f t="shared" si="47"/>
        <v>-10683</v>
      </c>
      <c r="S100" s="20">
        <f t="shared" si="43"/>
        <v>-99153</v>
      </c>
      <c r="T100" s="21">
        <f t="shared" si="49"/>
        <v>1.4280351729439545E-2</v>
      </c>
    </row>
    <row r="101" spans="1:20" x14ac:dyDescent="0.25">
      <c r="A101" s="40" t="s">
        <v>28</v>
      </c>
      <c r="B101" s="20">
        <v>1256</v>
      </c>
      <c r="C101" s="20">
        <v>1711</v>
      </c>
      <c r="D101" s="20">
        <v>1858</v>
      </c>
      <c r="E101" s="20">
        <v>1885</v>
      </c>
      <c r="F101" s="21">
        <f t="shared" si="44"/>
        <v>1.4531754574811595E-2</v>
      </c>
      <c r="G101" s="21">
        <f t="shared" si="40"/>
        <v>0.50079617834394896</v>
      </c>
      <c r="H101" s="20">
        <f t="shared" si="45"/>
        <v>27</v>
      </c>
      <c r="I101" s="20">
        <f t="shared" si="41"/>
        <v>629</v>
      </c>
      <c r="J101" s="21">
        <f t="shared" si="48"/>
        <v>5.900214692692717E-4</v>
      </c>
      <c r="K101" s="72"/>
      <c r="L101" s="20">
        <v>11924</v>
      </c>
      <c r="M101" s="20">
        <v>21954</v>
      </c>
      <c r="N101" s="20">
        <v>22848</v>
      </c>
      <c r="O101" s="20">
        <v>28780</v>
      </c>
      <c r="P101" s="21">
        <f t="shared" si="46"/>
        <v>0.25962885154061621</v>
      </c>
      <c r="Q101" s="21">
        <f t="shared" si="42"/>
        <v>1.4136195907413618</v>
      </c>
      <c r="R101" s="20">
        <f t="shared" si="47"/>
        <v>5932</v>
      </c>
      <c r="S101" s="20">
        <f t="shared" si="43"/>
        <v>16856</v>
      </c>
      <c r="T101" s="21">
        <f t="shared" si="49"/>
        <v>1.38700807177974E-3</v>
      </c>
    </row>
    <row r="102" spans="1:20" x14ac:dyDescent="0.25">
      <c r="A102" s="40" t="s">
        <v>29</v>
      </c>
      <c r="B102" s="20">
        <v>1253069</v>
      </c>
      <c r="C102" s="20">
        <v>1256894</v>
      </c>
      <c r="D102" s="20">
        <v>1302324</v>
      </c>
      <c r="E102" s="20">
        <v>1393862</v>
      </c>
      <c r="F102" s="21">
        <f t="shared" si="44"/>
        <v>7.0288192492805157E-2</v>
      </c>
      <c r="G102" s="21">
        <f t="shared" si="40"/>
        <v>0.112358537319174</v>
      </c>
      <c r="H102" s="20">
        <f t="shared" si="45"/>
        <v>91538</v>
      </c>
      <c r="I102" s="20">
        <f t="shared" si="41"/>
        <v>140793</v>
      </c>
      <c r="J102" s="21">
        <f t="shared" si="48"/>
        <v>0.4362909841902417</v>
      </c>
      <c r="K102" s="72"/>
      <c r="L102" s="20">
        <v>7559730</v>
      </c>
      <c r="M102" s="20">
        <v>6881896</v>
      </c>
      <c r="N102" s="20">
        <v>7724509</v>
      </c>
      <c r="O102" s="20">
        <v>8372564</v>
      </c>
      <c r="P102" s="21">
        <f t="shared" si="46"/>
        <v>8.3895947302281559E-2</v>
      </c>
      <c r="Q102" s="21">
        <f t="shared" si="42"/>
        <v>0.10752156492361498</v>
      </c>
      <c r="R102" s="20">
        <f t="shared" si="47"/>
        <v>648055</v>
      </c>
      <c r="S102" s="20">
        <f t="shared" si="43"/>
        <v>812834</v>
      </c>
      <c r="T102" s="21">
        <f t="shared" si="49"/>
        <v>0.40350291346394951</v>
      </c>
    </row>
    <row r="103" spans="1:20" x14ac:dyDescent="0.25">
      <c r="A103" s="40" t="s">
        <v>30</v>
      </c>
      <c r="B103" s="20">
        <v>103465</v>
      </c>
      <c r="C103" s="20">
        <v>103512</v>
      </c>
      <c r="D103" s="20">
        <v>120065</v>
      </c>
      <c r="E103" s="20">
        <v>127553</v>
      </c>
      <c r="F103" s="21">
        <f t="shared" si="44"/>
        <v>6.2366218298421705E-2</v>
      </c>
      <c r="G103" s="21">
        <f t="shared" si="40"/>
        <v>0.23281302856038266</v>
      </c>
      <c r="H103" s="20">
        <f t="shared" si="45"/>
        <v>7488</v>
      </c>
      <c r="I103" s="20">
        <f t="shared" si="41"/>
        <v>24088</v>
      </c>
      <c r="J103" s="21">
        <f t="shared" si="48"/>
        <v>3.9925203432203404E-2</v>
      </c>
      <c r="K103" s="72"/>
      <c r="L103" s="20">
        <v>694647</v>
      </c>
      <c r="M103" s="20">
        <v>703222</v>
      </c>
      <c r="N103" s="20">
        <v>855474</v>
      </c>
      <c r="O103" s="20">
        <v>930863</v>
      </c>
      <c r="P103" s="21">
        <f t="shared" si="46"/>
        <v>8.812541351344394E-2</v>
      </c>
      <c r="Q103" s="21">
        <f t="shared" si="42"/>
        <v>0.34005185367532009</v>
      </c>
      <c r="R103" s="20">
        <f t="shared" si="47"/>
        <v>75389</v>
      </c>
      <c r="S103" s="20">
        <f t="shared" si="43"/>
        <v>236216</v>
      </c>
      <c r="T103" s="21">
        <f t="shared" si="49"/>
        <v>4.4861518232143995E-2</v>
      </c>
    </row>
    <row r="104" spans="1:20" x14ac:dyDescent="0.25">
      <c r="A104" s="40" t="s">
        <v>31</v>
      </c>
      <c r="B104" s="20">
        <v>109558</v>
      </c>
      <c r="C104" s="20">
        <v>117669</v>
      </c>
      <c r="D104" s="20">
        <v>122960</v>
      </c>
      <c r="E104" s="20">
        <v>126316</v>
      </c>
      <c r="F104" s="21">
        <f t="shared" si="44"/>
        <v>2.7293428757319438E-2</v>
      </c>
      <c r="G104" s="21">
        <f t="shared" si="40"/>
        <v>0.1529600759415104</v>
      </c>
      <c r="H104" s="20">
        <f t="shared" si="45"/>
        <v>3356</v>
      </c>
      <c r="I104" s="20">
        <f t="shared" si="41"/>
        <v>16758</v>
      </c>
      <c r="J104" s="21">
        <f t="shared" si="48"/>
        <v>3.9538011624518477E-2</v>
      </c>
      <c r="K104" s="72"/>
      <c r="L104" s="20">
        <v>639517</v>
      </c>
      <c r="M104" s="20">
        <v>748849</v>
      </c>
      <c r="N104" s="20">
        <v>715255</v>
      </c>
      <c r="O104" s="20">
        <v>770832</v>
      </c>
      <c r="P104" s="21">
        <f t="shared" si="46"/>
        <v>7.7702357900329311E-2</v>
      </c>
      <c r="Q104" s="21">
        <f t="shared" si="42"/>
        <v>0.20533465099442227</v>
      </c>
      <c r="R104" s="20">
        <f t="shared" si="47"/>
        <v>55577</v>
      </c>
      <c r="S104" s="20">
        <f t="shared" si="43"/>
        <v>131315</v>
      </c>
      <c r="T104" s="21">
        <f t="shared" si="49"/>
        <v>3.7149069005772084E-2</v>
      </c>
    </row>
    <row r="105" spans="1:20" x14ac:dyDescent="0.25">
      <c r="A105" s="40" t="s">
        <v>32</v>
      </c>
      <c r="B105" s="20">
        <v>102444</v>
      </c>
      <c r="C105" s="20">
        <v>112629</v>
      </c>
      <c r="D105" s="20">
        <v>124358</v>
      </c>
      <c r="E105" s="20">
        <v>117371</v>
      </c>
      <c r="F105" s="21">
        <f t="shared" si="44"/>
        <v>-5.6184563920294583E-2</v>
      </c>
      <c r="G105" s="21">
        <f t="shared" si="40"/>
        <v>0.14570887509273356</v>
      </c>
      <c r="H105" s="20">
        <f t="shared" si="45"/>
        <v>-6987</v>
      </c>
      <c r="I105" s="20">
        <f t="shared" si="41"/>
        <v>14927</v>
      </c>
      <c r="J105" s="21">
        <f t="shared" si="48"/>
        <v>3.6738148471938299E-2</v>
      </c>
      <c r="K105" s="72"/>
      <c r="L105" s="20">
        <v>629563</v>
      </c>
      <c r="M105" s="20">
        <v>657750</v>
      </c>
      <c r="N105" s="20">
        <v>665059</v>
      </c>
      <c r="O105" s="20">
        <v>693453</v>
      </c>
      <c r="P105" s="21">
        <f t="shared" si="46"/>
        <v>4.2693956476042016E-2</v>
      </c>
      <c r="Q105" s="21">
        <f t="shared" si="42"/>
        <v>0.10148309224017305</v>
      </c>
      <c r="R105" s="20">
        <f t="shared" si="47"/>
        <v>28394</v>
      </c>
      <c r="S105" s="20">
        <f t="shared" si="43"/>
        <v>63890</v>
      </c>
      <c r="T105" s="21">
        <f t="shared" si="49"/>
        <v>3.3419906476715638E-2</v>
      </c>
    </row>
    <row r="106" spans="1:20" x14ac:dyDescent="0.25">
      <c r="A106" s="40" t="s">
        <v>33</v>
      </c>
      <c r="B106" s="20">
        <v>103042</v>
      </c>
      <c r="C106" s="20">
        <v>112022</v>
      </c>
      <c r="D106" s="20">
        <v>123124</v>
      </c>
      <c r="E106" s="20">
        <v>152903</v>
      </c>
      <c r="F106" s="21">
        <f t="shared" si="44"/>
        <v>0.24186186283746469</v>
      </c>
      <c r="G106" s="21">
        <f t="shared" si="40"/>
        <v>0.4838900642456474</v>
      </c>
      <c r="H106" s="20">
        <f t="shared" si="45"/>
        <v>29779</v>
      </c>
      <c r="I106" s="20">
        <f t="shared" si="41"/>
        <v>49861</v>
      </c>
      <c r="J106" s="21">
        <f t="shared" si="48"/>
        <v>4.7859974915479817E-2</v>
      </c>
      <c r="K106" s="72"/>
      <c r="L106" s="20">
        <v>489107</v>
      </c>
      <c r="M106" s="20">
        <v>598327</v>
      </c>
      <c r="N106" s="20">
        <v>661811</v>
      </c>
      <c r="O106" s="20">
        <v>839688</v>
      </c>
      <c r="P106" s="21">
        <f t="shared" si="46"/>
        <v>0.2687731089389569</v>
      </c>
      <c r="Q106" s="21">
        <f t="shared" si="42"/>
        <v>0.71677771939473356</v>
      </c>
      <c r="R106" s="20">
        <f t="shared" si="47"/>
        <v>177877</v>
      </c>
      <c r="S106" s="20">
        <f t="shared" si="43"/>
        <v>350581</v>
      </c>
      <c r="T106" s="21">
        <f t="shared" si="49"/>
        <v>4.0467478588484582E-2</v>
      </c>
    </row>
    <row r="107" spans="1:20" x14ac:dyDescent="0.25">
      <c r="A107" s="40" t="s">
        <v>34</v>
      </c>
      <c r="B107" s="20">
        <v>22827</v>
      </c>
      <c r="C107" s="20">
        <v>53326</v>
      </c>
      <c r="D107" s="20">
        <v>49357</v>
      </c>
      <c r="E107" s="20">
        <v>37937</v>
      </c>
      <c r="F107" s="21">
        <f t="shared" si="44"/>
        <v>-0.23137548878578518</v>
      </c>
      <c r="G107" s="21">
        <f t="shared" si="40"/>
        <v>0.66193542734481103</v>
      </c>
      <c r="H107" s="20">
        <f t="shared" si="45"/>
        <v>-11420</v>
      </c>
      <c r="I107" s="20">
        <f t="shared" si="41"/>
        <v>15110</v>
      </c>
      <c r="J107" s="21">
        <f t="shared" si="48"/>
        <v>1.1874612456057487E-2</v>
      </c>
      <c r="K107" s="72"/>
      <c r="L107" s="20">
        <v>151972</v>
      </c>
      <c r="M107" s="20">
        <v>302683</v>
      </c>
      <c r="N107" s="20">
        <v>322344</v>
      </c>
      <c r="O107" s="20">
        <v>274307</v>
      </c>
      <c r="P107" s="21">
        <f t="shared" si="46"/>
        <v>-0.14902402402402404</v>
      </c>
      <c r="Q107" s="21">
        <f t="shared" si="42"/>
        <v>0.80498381280762255</v>
      </c>
      <c r="R107" s="20">
        <f t="shared" si="47"/>
        <v>-48037</v>
      </c>
      <c r="S107" s="20">
        <f t="shared" si="43"/>
        <v>122335</v>
      </c>
      <c r="T107" s="21">
        <f t="shared" si="49"/>
        <v>1.3219806224658969E-2</v>
      </c>
    </row>
    <row r="108" spans="1:20" x14ac:dyDescent="0.25">
      <c r="A108" s="40" t="s">
        <v>35</v>
      </c>
      <c r="B108" s="20">
        <v>65606</v>
      </c>
      <c r="C108" s="20">
        <v>68568</v>
      </c>
      <c r="D108" s="20">
        <v>70593</v>
      </c>
      <c r="E108" s="20">
        <v>78648</v>
      </c>
      <c r="F108" s="21">
        <f t="shared" si="44"/>
        <v>0.11410479792614003</v>
      </c>
      <c r="G108" s="21">
        <f t="shared" si="40"/>
        <v>0.19879279334207234</v>
      </c>
      <c r="H108" s="20">
        <f t="shared" si="45"/>
        <v>8055</v>
      </c>
      <c r="I108" s="20">
        <f t="shared" si="41"/>
        <v>13042</v>
      </c>
      <c r="J108" s="21">
        <f t="shared" si="48"/>
        <v>2.4617511148588692E-2</v>
      </c>
      <c r="K108" s="72"/>
      <c r="L108" s="20">
        <v>532841</v>
      </c>
      <c r="M108" s="20">
        <v>501013</v>
      </c>
      <c r="N108" s="20">
        <v>578804</v>
      </c>
      <c r="O108" s="20">
        <v>662110</v>
      </c>
      <c r="P108" s="21">
        <f t="shared" si="46"/>
        <v>0.1439278235810395</v>
      </c>
      <c r="Q108" s="21">
        <f t="shared" si="42"/>
        <v>0.24260332819734209</v>
      </c>
      <c r="R108" s="20">
        <f t="shared" si="47"/>
        <v>83306</v>
      </c>
      <c r="S108" s="20">
        <f t="shared" si="43"/>
        <v>129269</v>
      </c>
      <c r="T108" s="21">
        <f t="shared" si="49"/>
        <v>3.1909378540864619E-2</v>
      </c>
    </row>
    <row r="109" spans="1:20" x14ac:dyDescent="0.25">
      <c r="A109" s="40" t="s">
        <v>36</v>
      </c>
      <c r="B109" s="20">
        <v>20088</v>
      </c>
      <c r="C109" s="20">
        <v>3754</v>
      </c>
      <c r="D109" s="20">
        <v>12636</v>
      </c>
      <c r="E109" s="20">
        <v>13109</v>
      </c>
      <c r="F109" s="21">
        <f t="shared" si="44"/>
        <v>3.7432731877176328E-2</v>
      </c>
      <c r="G109" s="21">
        <f t="shared" si="40"/>
        <v>-0.34742134607726005</v>
      </c>
      <c r="H109" s="20">
        <f t="shared" si="45"/>
        <v>473</v>
      </c>
      <c r="I109" s="20">
        <f t="shared" si="41"/>
        <v>-6979</v>
      </c>
      <c r="J109" s="21">
        <f t="shared" si="48"/>
        <v>4.1032315335017945E-3</v>
      </c>
      <c r="K109" s="72"/>
      <c r="L109" s="20">
        <v>332684</v>
      </c>
      <c r="M109" s="20">
        <v>141535</v>
      </c>
      <c r="N109" s="20">
        <v>252125</v>
      </c>
      <c r="O109" s="20">
        <v>291097</v>
      </c>
      <c r="P109" s="21">
        <f t="shared" si="46"/>
        <v>0.15457411998016846</v>
      </c>
      <c r="Q109" s="21">
        <f t="shared" si="42"/>
        <v>-0.12500450878310954</v>
      </c>
      <c r="R109" s="20">
        <f t="shared" si="47"/>
        <v>38972</v>
      </c>
      <c r="S109" s="20">
        <f t="shared" si="43"/>
        <v>-41587</v>
      </c>
      <c r="T109" s="21">
        <f t="shared" si="49"/>
        <v>1.4028974588980784E-2</v>
      </c>
    </row>
    <row r="110" spans="1:20" x14ac:dyDescent="0.25">
      <c r="A110" s="40" t="s">
        <v>37</v>
      </c>
      <c r="B110" s="20">
        <v>13557</v>
      </c>
      <c r="C110" s="20">
        <v>4797</v>
      </c>
      <c r="D110" s="20">
        <v>7694</v>
      </c>
      <c r="E110" s="20">
        <v>3457</v>
      </c>
      <c r="F110" s="21">
        <f t="shared" si="44"/>
        <v>-0.55068884845334032</v>
      </c>
      <c r="G110" s="21">
        <f t="shared" si="40"/>
        <v>-0.74500258169211475</v>
      </c>
      <c r="H110" s="20">
        <f t="shared" si="45"/>
        <v>-4237</v>
      </c>
      <c r="I110" s="20">
        <f t="shared" si="41"/>
        <v>-10100</v>
      </c>
      <c r="J110" s="21">
        <f t="shared" si="48"/>
        <v>1.0820712038535133E-3</v>
      </c>
      <c r="K110" s="72"/>
      <c r="L110" s="20">
        <v>496719</v>
      </c>
      <c r="M110" s="20">
        <v>211989</v>
      </c>
      <c r="N110" s="20">
        <v>311489</v>
      </c>
      <c r="O110" s="20">
        <v>327943</v>
      </c>
      <c r="P110" s="21">
        <f t="shared" si="46"/>
        <v>5.2823695218771727E-2</v>
      </c>
      <c r="Q110" s="21">
        <f t="shared" si="42"/>
        <v>-0.33978164716872117</v>
      </c>
      <c r="R110" s="20">
        <f t="shared" si="47"/>
        <v>16454</v>
      </c>
      <c r="S110" s="20">
        <f t="shared" si="43"/>
        <v>-168776</v>
      </c>
      <c r="T110" s="21">
        <f t="shared" si="49"/>
        <v>1.580471119123222E-2</v>
      </c>
    </row>
    <row r="111" spans="1:20" x14ac:dyDescent="0.25">
      <c r="A111" s="40" t="s">
        <v>38</v>
      </c>
      <c r="B111" s="20">
        <v>7386</v>
      </c>
      <c r="C111" s="20">
        <v>21109</v>
      </c>
      <c r="D111" s="20">
        <v>25635</v>
      </c>
      <c r="E111" s="20">
        <v>24033</v>
      </c>
      <c r="F111" s="21">
        <f t="shared" si="44"/>
        <v>-6.2492685781158519E-2</v>
      </c>
      <c r="G111" s="21">
        <f t="shared" si="40"/>
        <v>2.2538586515028434</v>
      </c>
      <c r="H111" s="20">
        <f t="shared" si="45"/>
        <v>-1602</v>
      </c>
      <c r="I111" s="20">
        <f t="shared" si="41"/>
        <v>16647</v>
      </c>
      <c r="J111" s="21">
        <f t="shared" si="48"/>
        <v>7.5225389766304549E-3</v>
      </c>
      <c r="K111" s="72"/>
      <c r="L111" s="20">
        <v>33056</v>
      </c>
      <c r="M111" s="20">
        <v>112011</v>
      </c>
      <c r="N111" s="20">
        <v>116296</v>
      </c>
      <c r="O111" s="20">
        <v>126323</v>
      </c>
      <c r="P111" s="21">
        <f t="shared" si="46"/>
        <v>8.6219646419481322E-2</v>
      </c>
      <c r="Q111" s="21">
        <f t="shared" si="42"/>
        <v>2.821484753146176</v>
      </c>
      <c r="R111" s="20">
        <f t="shared" si="47"/>
        <v>10027</v>
      </c>
      <c r="S111" s="20">
        <f t="shared" si="43"/>
        <v>93267</v>
      </c>
      <c r="T111" s="21">
        <f t="shared" si="49"/>
        <v>6.087943733545243E-3</v>
      </c>
    </row>
    <row r="112" spans="1:20" x14ac:dyDescent="0.25">
      <c r="A112" s="40" t="s">
        <v>39</v>
      </c>
      <c r="B112" s="20">
        <v>9123</v>
      </c>
      <c r="C112" s="20">
        <v>10632</v>
      </c>
      <c r="D112" s="20">
        <v>14416</v>
      </c>
      <c r="E112" s="20">
        <v>16266</v>
      </c>
      <c r="F112" s="21">
        <f t="shared" si="44"/>
        <v>0.12832963374028861</v>
      </c>
      <c r="G112" s="21">
        <f t="shared" si="40"/>
        <v>0.78296612956264378</v>
      </c>
      <c r="H112" s="20">
        <f t="shared" si="45"/>
        <v>1850</v>
      </c>
      <c r="I112" s="20">
        <f t="shared" si="41"/>
        <v>7143</v>
      </c>
      <c r="J112" s="21">
        <f t="shared" si="48"/>
        <v>5.0914001162514445E-3</v>
      </c>
      <c r="K112" s="72"/>
      <c r="L112" s="20">
        <v>40692</v>
      </c>
      <c r="M112" s="20">
        <v>60616</v>
      </c>
      <c r="N112" s="20">
        <v>73684</v>
      </c>
      <c r="O112" s="20">
        <v>96984</v>
      </c>
      <c r="P112" s="21">
        <f t="shared" si="46"/>
        <v>0.3162151891862548</v>
      </c>
      <c r="Q112" s="21">
        <f t="shared" si="42"/>
        <v>1.3833677381303451</v>
      </c>
      <c r="R112" s="20">
        <f t="shared" si="47"/>
        <v>23300</v>
      </c>
      <c r="S112" s="20">
        <f t="shared" si="43"/>
        <v>56292</v>
      </c>
      <c r="T112" s="21">
        <f t="shared" si="49"/>
        <v>4.6739955119348957E-3</v>
      </c>
    </row>
    <row r="113" spans="1:20" x14ac:dyDescent="0.25">
      <c r="A113" s="40" t="s">
        <v>40</v>
      </c>
      <c r="B113" s="20">
        <v>11879</v>
      </c>
      <c r="C113" s="20">
        <v>17670</v>
      </c>
      <c r="D113" s="20">
        <v>21572</v>
      </c>
      <c r="E113" s="20">
        <v>16610</v>
      </c>
      <c r="F113" s="21">
        <f t="shared" si="44"/>
        <v>-0.23002039681068054</v>
      </c>
      <c r="G113" s="21">
        <f t="shared" si="40"/>
        <v>0.3982658472935432</v>
      </c>
      <c r="H113" s="20">
        <f t="shared" si="45"/>
        <v>-4962</v>
      </c>
      <c r="I113" s="20">
        <f t="shared" si="41"/>
        <v>4731</v>
      </c>
      <c r="J113" s="21">
        <f t="shared" si="48"/>
        <v>5.1990751217838747E-3</v>
      </c>
      <c r="K113" s="72"/>
      <c r="L113" s="20">
        <v>37960</v>
      </c>
      <c r="M113" s="20">
        <v>55397</v>
      </c>
      <c r="N113" s="20">
        <v>73365</v>
      </c>
      <c r="O113" s="20">
        <v>65312</v>
      </c>
      <c r="P113" s="21">
        <f t="shared" si="46"/>
        <v>-0.10976623730661761</v>
      </c>
      <c r="Q113" s="21">
        <f t="shared" si="42"/>
        <v>0.72054794520547949</v>
      </c>
      <c r="R113" s="20">
        <f t="shared" si="47"/>
        <v>-8053</v>
      </c>
      <c r="S113" s="20">
        <f t="shared" si="43"/>
        <v>27352</v>
      </c>
      <c r="T113" s="21">
        <f t="shared" si="49"/>
        <v>3.1476119243946622E-3</v>
      </c>
    </row>
    <row r="114" spans="1:20" x14ac:dyDescent="0.25">
      <c r="A114" s="40" t="s">
        <v>41</v>
      </c>
      <c r="B114" s="20">
        <v>6217</v>
      </c>
      <c r="C114" s="20">
        <v>4754</v>
      </c>
      <c r="D114" s="20">
        <v>5220</v>
      </c>
      <c r="E114" s="20">
        <v>4285</v>
      </c>
      <c r="F114" s="21">
        <f t="shared" si="44"/>
        <v>-0.17911877394636011</v>
      </c>
      <c r="G114" s="21">
        <f t="shared" si="40"/>
        <v>-0.31076081711436387</v>
      </c>
      <c r="H114" s="20">
        <f t="shared" si="45"/>
        <v>-935</v>
      </c>
      <c r="I114" s="20">
        <f t="shared" si="41"/>
        <v>-1932</v>
      </c>
      <c r="J114" s="21">
        <f t="shared" si="48"/>
        <v>1.3412424381001747E-3</v>
      </c>
      <c r="K114" s="72"/>
      <c r="L114" s="20">
        <v>39963</v>
      </c>
      <c r="M114" s="20">
        <v>95195</v>
      </c>
      <c r="N114" s="20">
        <v>96939</v>
      </c>
      <c r="O114" s="20">
        <v>98950</v>
      </c>
      <c r="P114" s="21">
        <f t="shared" si="46"/>
        <v>2.0745004590515759E-2</v>
      </c>
      <c r="Q114" s="21">
        <f t="shared" si="42"/>
        <v>1.4760403373120137</v>
      </c>
      <c r="R114" s="20">
        <f t="shared" si="47"/>
        <v>2011</v>
      </c>
      <c r="S114" s="20">
        <f t="shared" si="43"/>
        <v>58987</v>
      </c>
      <c r="T114" s="21">
        <f t="shared" si="49"/>
        <v>4.7687438743087311E-3</v>
      </c>
    </row>
    <row r="115" spans="1:20" x14ac:dyDescent="0.25">
      <c r="A115" s="40" t="s">
        <v>42</v>
      </c>
      <c r="B115" s="20">
        <v>16616</v>
      </c>
      <c r="C115" s="20">
        <v>21054</v>
      </c>
      <c r="D115" s="20">
        <v>28040</v>
      </c>
      <c r="E115" s="20">
        <v>28808</v>
      </c>
      <c r="F115" s="21">
        <f t="shared" si="44"/>
        <v>2.7389443651925749E-2</v>
      </c>
      <c r="G115" s="21">
        <f t="shared" si="40"/>
        <v>0.73375060182956187</v>
      </c>
      <c r="H115" s="20">
        <f t="shared" si="45"/>
        <v>768</v>
      </c>
      <c r="I115" s="20">
        <f t="shared" si="41"/>
        <v>12192</v>
      </c>
      <c r="J115" s="21">
        <f t="shared" si="48"/>
        <v>9.0171556958669394E-3</v>
      </c>
      <c r="K115" s="72"/>
      <c r="L115" s="20">
        <v>57824</v>
      </c>
      <c r="M115" s="20">
        <v>99189</v>
      </c>
      <c r="N115" s="20">
        <v>125321</v>
      </c>
      <c r="O115" s="20">
        <v>142291</v>
      </c>
      <c r="P115" s="21">
        <f t="shared" si="46"/>
        <v>0.13541226131294826</v>
      </c>
      <c r="Q115" s="21">
        <f t="shared" si="42"/>
        <v>1.4607602379634752</v>
      </c>
      <c r="R115" s="20">
        <f t="shared" si="47"/>
        <v>16970</v>
      </c>
      <c r="S115" s="20">
        <f t="shared" si="43"/>
        <v>84467</v>
      </c>
      <c r="T115" s="21">
        <f t="shared" si="49"/>
        <v>6.8574970653791168E-3</v>
      </c>
    </row>
    <row r="116" spans="1:20" x14ac:dyDescent="0.25">
      <c r="A116" s="40" t="s">
        <v>43</v>
      </c>
      <c r="B116" s="20">
        <v>39742</v>
      </c>
      <c r="C116" s="20">
        <v>75227</v>
      </c>
      <c r="D116" s="20">
        <v>82591</v>
      </c>
      <c r="E116" s="20">
        <v>92679</v>
      </c>
      <c r="F116" s="21">
        <f t="shared" si="44"/>
        <v>0.12214405928006689</v>
      </c>
      <c r="G116" s="21">
        <f t="shared" si="40"/>
        <v>1.3320165064667102</v>
      </c>
      <c r="H116" s="20">
        <f t="shared" si="45"/>
        <v>10088</v>
      </c>
      <c r="I116" s="20">
        <f t="shared" si="41"/>
        <v>52937</v>
      </c>
      <c r="J116" s="21">
        <f t="shared" si="48"/>
        <v>2.9009336737616357E-2</v>
      </c>
      <c r="K116" s="72"/>
      <c r="L116" s="20">
        <v>212135</v>
      </c>
      <c r="M116" s="20">
        <v>366160</v>
      </c>
      <c r="N116" s="20">
        <v>425117</v>
      </c>
      <c r="O116" s="20">
        <v>555289</v>
      </c>
      <c r="P116" s="21">
        <f t="shared" si="46"/>
        <v>0.30620276300406712</v>
      </c>
      <c r="Q116" s="21">
        <f t="shared" si="42"/>
        <v>1.6176208546444482</v>
      </c>
      <c r="R116" s="20">
        <f t="shared" si="47"/>
        <v>130172</v>
      </c>
      <c r="S116" s="20">
        <f t="shared" si="43"/>
        <v>343154</v>
      </c>
      <c r="T116" s="21">
        <f t="shared" si="49"/>
        <v>2.6761303862769287E-2</v>
      </c>
    </row>
    <row r="117" spans="1:20" x14ac:dyDescent="0.25">
      <c r="A117" s="40" t="s">
        <v>44</v>
      </c>
      <c r="B117" s="20">
        <v>30083</v>
      </c>
      <c r="C117" s="20">
        <v>30190</v>
      </c>
      <c r="D117" s="20">
        <v>31481</v>
      </c>
      <c r="E117" s="20">
        <v>26145</v>
      </c>
      <c r="F117" s="21">
        <f t="shared" si="44"/>
        <v>-0.1694990629268448</v>
      </c>
      <c r="G117" s="21">
        <f t="shared" si="40"/>
        <v>-0.13090449755675959</v>
      </c>
      <c r="H117" s="20">
        <f t="shared" si="45"/>
        <v>-5336</v>
      </c>
      <c r="I117" s="20">
        <f t="shared" si="41"/>
        <v>-3938</v>
      </c>
      <c r="J117" s="21">
        <f t="shared" si="48"/>
        <v>8.1836134292016492E-3</v>
      </c>
      <c r="K117" s="72"/>
      <c r="L117" s="20">
        <v>170031</v>
      </c>
      <c r="M117" s="20">
        <v>164912</v>
      </c>
      <c r="N117" s="20">
        <v>198437</v>
      </c>
      <c r="O117" s="20">
        <v>174119</v>
      </c>
      <c r="P117" s="21">
        <f t="shared" si="46"/>
        <v>-0.12254771035643552</v>
      </c>
      <c r="Q117" s="21">
        <f t="shared" si="42"/>
        <v>2.4042674571107536E-2</v>
      </c>
      <c r="R117" s="20">
        <f t="shared" si="47"/>
        <v>-24318</v>
      </c>
      <c r="S117" s="20">
        <f t="shared" si="43"/>
        <v>4088</v>
      </c>
      <c r="T117" s="21">
        <f t="shared" si="49"/>
        <v>8.3913988342674273E-3</v>
      </c>
    </row>
    <row r="118" spans="1:20" x14ac:dyDescent="0.25">
      <c r="A118" s="41" t="s">
        <v>45</v>
      </c>
      <c r="B118" s="20">
        <v>58211</v>
      </c>
      <c r="C118" s="20">
        <v>4138</v>
      </c>
      <c r="D118" s="20">
        <v>5263</v>
      </c>
      <c r="E118" s="20">
        <v>3651</v>
      </c>
      <c r="F118" s="21">
        <f t="shared" si="44"/>
        <v>-0.30628918867566024</v>
      </c>
      <c r="G118" s="21">
        <f t="shared" si="40"/>
        <v>-0.937279895552387</v>
      </c>
      <c r="H118" s="20">
        <f t="shared" si="45"/>
        <v>-1612</v>
      </c>
      <c r="I118" s="20">
        <f t="shared" si="41"/>
        <v>-54560</v>
      </c>
      <c r="J118" s="21">
        <f t="shared" si="48"/>
        <v>1.1427948988340111E-3</v>
      </c>
      <c r="K118" s="72"/>
      <c r="L118" s="20">
        <v>279763</v>
      </c>
      <c r="M118" s="20">
        <v>28908</v>
      </c>
      <c r="N118" s="20">
        <v>36288</v>
      </c>
      <c r="O118" s="20">
        <v>28587</v>
      </c>
      <c r="P118" s="21">
        <f t="shared" si="46"/>
        <v>-0.21221891534391535</v>
      </c>
      <c r="Q118" s="21">
        <f t="shared" si="42"/>
        <v>-0.89781708088632162</v>
      </c>
      <c r="R118" s="20">
        <f t="shared" si="47"/>
        <v>-7701</v>
      </c>
      <c r="S118" s="20">
        <f t="shared" si="43"/>
        <v>-251176</v>
      </c>
      <c r="T118" s="21">
        <f t="shared" si="49"/>
        <v>1.3777067320350045E-3</v>
      </c>
    </row>
    <row r="119" spans="1:20" x14ac:dyDescent="0.25">
      <c r="A119" s="39" t="s">
        <v>46</v>
      </c>
      <c r="B119" s="52">
        <f>B94-SUM(B95:B118)</f>
        <v>167501</v>
      </c>
      <c r="C119" s="52">
        <f>C94-SUM(C95:C118)</f>
        <v>131944</v>
      </c>
      <c r="D119" s="52">
        <f>D94-SUM(D95:D118)</f>
        <v>127756</v>
      </c>
      <c r="E119" s="52">
        <f>E94-SUM(E95:E118)</f>
        <v>131515</v>
      </c>
      <c r="F119" s="53">
        <f t="shared" si="44"/>
        <v>2.9423275619149036E-2</v>
      </c>
      <c r="G119" s="53">
        <f t="shared" si="40"/>
        <v>-0.21484050841487512</v>
      </c>
      <c r="H119" s="52">
        <f t="shared" si="45"/>
        <v>3759</v>
      </c>
      <c r="I119" s="52">
        <f t="shared" si="41"/>
        <v>-35986</v>
      </c>
      <c r="J119" s="53">
        <f t="shared" si="48"/>
        <v>4.1165344048248419E-2</v>
      </c>
      <c r="K119" s="72"/>
      <c r="L119" s="52">
        <f>L94-SUM(L95:L118)</f>
        <v>989436</v>
      </c>
      <c r="M119" s="52">
        <f>M94-SUM(M95:M118)</f>
        <v>844015</v>
      </c>
      <c r="N119" s="52">
        <f>N94-SUM(N95:N118)</f>
        <v>931378</v>
      </c>
      <c r="O119" s="52">
        <f>O94-SUM(O95:O118)</f>
        <v>844041</v>
      </c>
      <c r="P119" s="53">
        <f t="shared" si="46"/>
        <v>-9.3771809082885738E-2</v>
      </c>
      <c r="Q119" s="53">
        <f t="shared" si="42"/>
        <v>-0.14694735182467589</v>
      </c>
      <c r="R119" s="52">
        <f t="shared" si="47"/>
        <v>-87337</v>
      </c>
      <c r="S119" s="52">
        <f t="shared" si="43"/>
        <v>-145395</v>
      </c>
      <c r="T119" s="53">
        <f t="shared" si="49"/>
        <v>4.0677264764178024E-2</v>
      </c>
    </row>
    <row r="120" spans="1:20" ht="21" x14ac:dyDescent="0.35">
      <c r="A120" s="384" t="s">
        <v>61</v>
      </c>
      <c r="B120" s="384"/>
      <c r="C120" s="384"/>
      <c r="D120" s="384"/>
      <c r="E120" s="384"/>
      <c r="F120" s="384"/>
      <c r="G120" s="384"/>
      <c r="H120" s="384"/>
      <c r="I120" s="384"/>
      <c r="J120" s="384"/>
      <c r="K120" s="384"/>
      <c r="L120" s="384"/>
      <c r="M120" s="384"/>
      <c r="N120" s="384"/>
      <c r="O120" s="384"/>
      <c r="P120" s="384"/>
      <c r="Q120" s="384"/>
      <c r="R120" s="384"/>
      <c r="S120" s="384"/>
      <c r="T120" s="384"/>
    </row>
    <row r="121" spans="1:20" x14ac:dyDescent="0.25">
      <c r="A121" s="54"/>
      <c r="B121" s="381" t="s">
        <v>151</v>
      </c>
      <c r="C121" s="382"/>
      <c r="D121" s="382"/>
      <c r="E121" s="382"/>
      <c r="F121" s="382"/>
      <c r="G121" s="382"/>
      <c r="H121" s="382"/>
      <c r="I121" s="382"/>
      <c r="J121" s="383"/>
      <c r="K121" s="55"/>
      <c r="L121" s="381" t="str">
        <f>L$5</f>
        <v>acumulado julio</v>
      </c>
      <c r="M121" s="382"/>
      <c r="N121" s="382"/>
      <c r="O121" s="382"/>
      <c r="P121" s="382"/>
      <c r="Q121" s="382"/>
      <c r="R121" s="382"/>
      <c r="S121" s="382"/>
      <c r="T121" s="383"/>
    </row>
    <row r="122" spans="1:20" x14ac:dyDescent="0.25">
      <c r="A122" s="4"/>
      <c r="B122" s="5">
        <f>B$6</f>
        <v>2019</v>
      </c>
      <c r="C122" s="5">
        <f>C$6</f>
        <v>2022</v>
      </c>
      <c r="D122" s="5">
        <f>D$6</f>
        <v>2023</v>
      </c>
      <c r="E122" s="5">
        <f>E$6</f>
        <v>2024</v>
      </c>
      <c r="F122" s="5" t="str">
        <f>CONCATENATE("var ",RIGHT(E122,2),"/",RIGHT(D122,2))</f>
        <v>var 24/23</v>
      </c>
      <c r="G122" s="5" t="str">
        <f>CONCATENATE("var ",RIGHT(E122,2),"/",RIGHT(B122,2))</f>
        <v>var 24/19</v>
      </c>
      <c r="H122" s="5" t="str">
        <f>CONCATENATE("dif ",RIGHT(E122,2),"-",RIGHT(D122,2))</f>
        <v>dif 24-23</v>
      </c>
      <c r="I122" s="5" t="str">
        <f>CONCATENATE("dif ",RIGHT(E122,2),"-",RIGHT(B122,2))</f>
        <v>dif 24-19</v>
      </c>
      <c r="J122" s="5" t="str">
        <f>CONCATENATE("cuota ",RIGHT(E122,2))</f>
        <v>cuota 24</v>
      </c>
      <c r="K122" s="56"/>
      <c r="L122" s="5">
        <f>L$6</f>
        <v>2019</v>
      </c>
      <c r="M122" s="5">
        <f>M$6</f>
        <v>2022</v>
      </c>
      <c r="N122" s="5">
        <f>N$6</f>
        <v>2023</v>
      </c>
      <c r="O122" s="5">
        <f>O$6</f>
        <v>2024</v>
      </c>
      <c r="P122" s="5" t="str">
        <f>CONCATENATE("var ",RIGHT(O122,2),"/",RIGHT(M122,2))</f>
        <v>var 24/22</v>
      </c>
      <c r="Q122" s="5" t="str">
        <f>CONCATENATE("var ",RIGHT(O122,2),"/",RIGHT(L122,2))</f>
        <v>var 24/19</v>
      </c>
      <c r="R122" s="5" t="str">
        <f>CONCATENATE("dif ",RIGHT(O122,2),"-",RIGHT(N122,2))</f>
        <v>dif 24-23</v>
      </c>
      <c r="S122" s="5" t="str">
        <f>CONCATENATE("dif ",RIGHT(O122,2),"-",RIGHT(L122,2))</f>
        <v>dif 24-19</v>
      </c>
      <c r="T122" s="5" t="str">
        <f>CONCATENATE("cuota ",RIGHT(O122,2))</f>
        <v>cuota 24</v>
      </c>
    </row>
    <row r="123" spans="1:20" x14ac:dyDescent="0.25">
      <c r="A123" s="57" t="s">
        <v>48</v>
      </c>
      <c r="B123" s="58">
        <v>3074756</v>
      </c>
      <c r="C123" s="58">
        <v>2966022</v>
      </c>
      <c r="D123" s="58">
        <v>3074274</v>
      </c>
      <c r="E123" s="58">
        <v>3194799</v>
      </c>
      <c r="F123" s="59">
        <f>E123/D123-1</f>
        <v>3.9204378009247032E-2</v>
      </c>
      <c r="G123" s="59">
        <f t="shared" ref="G123:G133" si="50">E123/B123-1</f>
        <v>3.9041471908665359E-2</v>
      </c>
      <c r="H123" s="58">
        <f>E123-D123</f>
        <v>120525</v>
      </c>
      <c r="I123" s="58">
        <f t="shared" ref="I123:I133" si="51">E123-B123</f>
        <v>120043</v>
      </c>
      <c r="J123" s="59">
        <f t="shared" ref="J123:J133" si="52">E123/$E$123</f>
        <v>1</v>
      </c>
      <c r="K123" s="60"/>
      <c r="L123" s="58">
        <v>19552352</v>
      </c>
      <c r="M123" s="58">
        <v>17324543</v>
      </c>
      <c r="N123" s="58">
        <v>19534206</v>
      </c>
      <c r="O123" s="58">
        <v>20749699</v>
      </c>
      <c r="P123" s="59">
        <f>O123/N123-1</f>
        <v>6.2223824198434308E-2</v>
      </c>
      <c r="Q123" s="59">
        <f t="shared" ref="Q123:Q133" si="53">O123/L123-1</f>
        <v>6.1238003489298976E-2</v>
      </c>
      <c r="R123" s="58">
        <f>O123-N123</f>
        <v>1215493</v>
      </c>
      <c r="S123" s="58">
        <f t="shared" ref="S123:S133" si="54">O123-L123</f>
        <v>1197347</v>
      </c>
      <c r="T123" s="59">
        <f t="shared" ref="T123:T133" si="55">O123/$O$123</f>
        <v>1</v>
      </c>
    </row>
    <row r="124" spans="1:20" x14ac:dyDescent="0.25">
      <c r="A124" s="76" t="s">
        <v>49</v>
      </c>
      <c r="B124" s="77">
        <v>1183065</v>
      </c>
      <c r="C124" s="77">
        <v>1179956</v>
      </c>
      <c r="D124" s="77">
        <v>1205442</v>
      </c>
      <c r="E124" s="77">
        <v>1224963</v>
      </c>
      <c r="F124" s="78">
        <f t="shared" ref="F124:F133" si="56">E124/D124-1</f>
        <v>1.6194059938180461E-2</v>
      </c>
      <c r="G124" s="78">
        <f t="shared" si="50"/>
        <v>3.5414791241394239E-2</v>
      </c>
      <c r="H124" s="77">
        <f t="shared" ref="H124:H133" si="57">E124-D124</f>
        <v>19521</v>
      </c>
      <c r="I124" s="77">
        <f t="shared" si="51"/>
        <v>41898</v>
      </c>
      <c r="J124" s="78">
        <f t="shared" si="52"/>
        <v>0.38342412151750394</v>
      </c>
      <c r="K124" s="72"/>
      <c r="L124" s="77">
        <v>7515196</v>
      </c>
      <c r="M124" s="77">
        <v>7078492</v>
      </c>
      <c r="N124" s="77">
        <v>7702716</v>
      </c>
      <c r="O124" s="77">
        <v>7945412</v>
      </c>
      <c r="P124" s="78">
        <f t="shared" ref="P124:P133" si="58">O124/N124-1</f>
        <v>3.1507847361891494E-2</v>
      </c>
      <c r="Q124" s="78">
        <f t="shared" si="53"/>
        <v>5.7246145010722227E-2</v>
      </c>
      <c r="R124" s="77">
        <f t="shared" ref="R124:R133" si="59">O124-N124</f>
        <v>242696</v>
      </c>
      <c r="S124" s="77">
        <f t="shared" si="54"/>
        <v>430216</v>
      </c>
      <c r="T124" s="78">
        <f t="shared" si="55"/>
        <v>0.38291697628963195</v>
      </c>
    </row>
    <row r="125" spans="1:20" x14ac:dyDescent="0.25">
      <c r="A125" s="79" t="s">
        <v>50</v>
      </c>
      <c r="B125" s="20">
        <v>925657</v>
      </c>
      <c r="C125" s="20">
        <v>858220</v>
      </c>
      <c r="D125" s="20">
        <v>871300</v>
      </c>
      <c r="E125" s="20">
        <v>895588</v>
      </c>
      <c r="F125" s="21">
        <f t="shared" si="56"/>
        <v>2.7875588201538015E-2</v>
      </c>
      <c r="G125" s="21">
        <f t="shared" si="50"/>
        <v>-3.2483954639785595E-2</v>
      </c>
      <c r="H125" s="20">
        <f t="shared" si="57"/>
        <v>24288</v>
      </c>
      <c r="I125" s="20">
        <f t="shared" si="51"/>
        <v>-30069</v>
      </c>
      <c r="J125" s="21">
        <f t="shared" si="52"/>
        <v>0.28032686876388779</v>
      </c>
      <c r="K125" s="72"/>
      <c r="L125" s="20">
        <v>5809856</v>
      </c>
      <c r="M125" s="20">
        <v>4842970</v>
      </c>
      <c r="N125" s="20">
        <v>5449273</v>
      </c>
      <c r="O125" s="20">
        <v>5748289</v>
      </c>
      <c r="P125" s="21">
        <f t="shared" si="58"/>
        <v>5.4872640809150219E-2</v>
      </c>
      <c r="Q125" s="21">
        <f t="shared" si="53"/>
        <v>-1.0596992421154638E-2</v>
      </c>
      <c r="R125" s="20">
        <f t="shared" si="59"/>
        <v>299016</v>
      </c>
      <c r="S125" s="20">
        <f t="shared" si="54"/>
        <v>-61567</v>
      </c>
      <c r="T125" s="21">
        <f t="shared" si="55"/>
        <v>0.27702999450739019</v>
      </c>
    </row>
    <row r="126" spans="1:20" x14ac:dyDescent="0.25">
      <c r="A126" s="79" t="s">
        <v>51</v>
      </c>
      <c r="B126" s="20">
        <v>16944</v>
      </c>
      <c r="C126" s="20">
        <v>11471</v>
      </c>
      <c r="D126" s="20">
        <v>10514</v>
      </c>
      <c r="E126" s="20">
        <v>12513</v>
      </c>
      <c r="F126" s="21">
        <f t="shared" si="56"/>
        <v>0.1901274491154652</v>
      </c>
      <c r="G126" s="21">
        <f t="shared" si="50"/>
        <v>-0.26150849858356939</v>
      </c>
      <c r="H126" s="20">
        <f t="shared" si="57"/>
        <v>1999</v>
      </c>
      <c r="I126" s="20">
        <f t="shared" si="51"/>
        <v>-4431</v>
      </c>
      <c r="J126" s="21">
        <f t="shared" si="52"/>
        <v>3.9166783262421208E-3</v>
      </c>
      <c r="K126" s="72"/>
      <c r="L126" s="20">
        <v>134378</v>
      </c>
      <c r="M126" s="20">
        <v>90655</v>
      </c>
      <c r="N126" s="20">
        <v>97937</v>
      </c>
      <c r="O126" s="20">
        <v>107952</v>
      </c>
      <c r="P126" s="21">
        <f t="shared" si="58"/>
        <v>0.1022596158755118</v>
      </c>
      <c r="Q126" s="21">
        <f t="shared" si="53"/>
        <v>-0.1966542142314962</v>
      </c>
      <c r="R126" s="20">
        <f>O126-N126</f>
        <v>10015</v>
      </c>
      <c r="S126" s="20">
        <f t="shared" si="54"/>
        <v>-26426</v>
      </c>
      <c r="T126" s="21">
        <f t="shared" si="55"/>
        <v>5.2025814928688841E-3</v>
      </c>
    </row>
    <row r="127" spans="1:20" x14ac:dyDescent="0.25">
      <c r="A127" s="79" t="s">
        <v>52</v>
      </c>
      <c r="B127" s="20">
        <v>485605</v>
      </c>
      <c r="C127" s="20">
        <v>417659</v>
      </c>
      <c r="D127" s="20">
        <v>454413</v>
      </c>
      <c r="E127" s="20">
        <v>532065</v>
      </c>
      <c r="F127" s="21">
        <f t="shared" si="56"/>
        <v>0.17088419565461366</v>
      </c>
      <c r="G127" s="21">
        <f t="shared" si="50"/>
        <v>9.5674467931755158E-2</v>
      </c>
      <c r="H127" s="20">
        <f t="shared" si="57"/>
        <v>77652</v>
      </c>
      <c r="I127" s="20">
        <f t="shared" si="51"/>
        <v>46460</v>
      </c>
      <c r="J127" s="21">
        <f t="shared" si="52"/>
        <v>0.16654099365875599</v>
      </c>
      <c r="K127" s="72"/>
      <c r="L127" s="20">
        <v>3164189</v>
      </c>
      <c r="M127" s="20">
        <v>2370169</v>
      </c>
      <c r="N127" s="20">
        <v>2875439</v>
      </c>
      <c r="O127" s="20">
        <v>3267951</v>
      </c>
      <c r="P127" s="21">
        <f t="shared" si="58"/>
        <v>0.13650506931289441</v>
      </c>
      <c r="Q127" s="21">
        <f t="shared" si="53"/>
        <v>3.2792604992938124E-2</v>
      </c>
      <c r="R127" s="20">
        <f t="shared" si="59"/>
        <v>392512</v>
      </c>
      <c r="S127" s="20">
        <f t="shared" si="54"/>
        <v>103762</v>
      </c>
      <c r="T127" s="21">
        <f t="shared" si="55"/>
        <v>0.15749389906812625</v>
      </c>
    </row>
    <row r="128" spans="1:20" x14ac:dyDescent="0.25">
      <c r="A128" s="79" t="s">
        <v>53</v>
      </c>
      <c r="B128" s="20">
        <v>93169</v>
      </c>
      <c r="C128" s="20">
        <v>99960</v>
      </c>
      <c r="D128" s="20">
        <v>125973</v>
      </c>
      <c r="E128" s="20">
        <v>138511</v>
      </c>
      <c r="F128" s="21">
        <f t="shared" si="56"/>
        <v>9.9529264207409485E-2</v>
      </c>
      <c r="G128" s="21">
        <f t="shared" si="50"/>
        <v>0.48666401914799984</v>
      </c>
      <c r="H128" s="20">
        <f t="shared" si="57"/>
        <v>12538</v>
      </c>
      <c r="I128" s="20">
        <f t="shared" si="51"/>
        <v>45342</v>
      </c>
      <c r="J128" s="21">
        <f t="shared" si="52"/>
        <v>4.3355153172390498E-2</v>
      </c>
      <c r="K128" s="72"/>
      <c r="L128" s="20">
        <v>600413</v>
      </c>
      <c r="M128" s="20">
        <v>716456</v>
      </c>
      <c r="N128" s="20">
        <v>803223</v>
      </c>
      <c r="O128" s="20">
        <v>845212</v>
      </c>
      <c r="P128" s="21">
        <f t="shared" si="58"/>
        <v>5.2275644497231877E-2</v>
      </c>
      <c r="Q128" s="21">
        <f t="shared" si="53"/>
        <v>0.40771768765832861</v>
      </c>
      <c r="R128" s="20">
        <f>O128-N128</f>
        <v>41989</v>
      </c>
      <c r="S128" s="20">
        <f t="shared" si="54"/>
        <v>244799</v>
      </c>
      <c r="T128" s="21">
        <f t="shared" si="55"/>
        <v>4.0733699317758776E-2</v>
      </c>
    </row>
    <row r="129" spans="1:20" x14ac:dyDescent="0.25">
      <c r="A129" s="79" t="s">
        <v>54</v>
      </c>
      <c r="B129" s="20">
        <v>40659</v>
      </c>
      <c r="C129" s="20">
        <v>43286</v>
      </c>
      <c r="D129" s="20">
        <v>40407</v>
      </c>
      <c r="E129" s="20">
        <v>45242</v>
      </c>
      <c r="F129" s="21">
        <f t="shared" si="56"/>
        <v>0.11965748508921714</v>
      </c>
      <c r="G129" s="21">
        <f t="shared" si="50"/>
        <v>0.11271797142084172</v>
      </c>
      <c r="H129" s="20">
        <f t="shared" si="57"/>
        <v>4835</v>
      </c>
      <c r="I129" s="20">
        <f t="shared" si="51"/>
        <v>4583</v>
      </c>
      <c r="J129" s="21">
        <f t="shared" si="52"/>
        <v>1.4161141279936547E-2</v>
      </c>
      <c r="K129" s="72"/>
      <c r="L129" s="20">
        <v>291543</v>
      </c>
      <c r="M129" s="20">
        <v>301230</v>
      </c>
      <c r="N129" s="20">
        <v>334500</v>
      </c>
      <c r="O129" s="20">
        <v>347016</v>
      </c>
      <c r="P129" s="21">
        <f t="shared" si="58"/>
        <v>3.741704035874438E-2</v>
      </c>
      <c r="Q129" s="21">
        <f t="shared" si="53"/>
        <v>0.1902738189563804</v>
      </c>
      <c r="R129" s="20">
        <f t="shared" si="59"/>
        <v>12516</v>
      </c>
      <c r="S129" s="20">
        <f t="shared" si="54"/>
        <v>55473</v>
      </c>
      <c r="T129" s="21">
        <f t="shared" si="55"/>
        <v>1.6723905247974923E-2</v>
      </c>
    </row>
    <row r="130" spans="1:20" x14ac:dyDescent="0.25">
      <c r="A130" s="79" t="s">
        <v>55</v>
      </c>
      <c r="B130" s="20">
        <v>9185</v>
      </c>
      <c r="C130" s="20">
        <v>10710</v>
      </c>
      <c r="D130" s="20">
        <v>9594</v>
      </c>
      <c r="E130" s="20">
        <v>10140</v>
      </c>
      <c r="F130" s="21">
        <f t="shared" si="56"/>
        <v>5.6910569105691033E-2</v>
      </c>
      <c r="G130" s="21">
        <f t="shared" si="50"/>
        <v>0.10397387044093631</v>
      </c>
      <c r="H130" s="20">
        <f t="shared" si="57"/>
        <v>546</v>
      </c>
      <c r="I130" s="20">
        <f t="shared" si="51"/>
        <v>955</v>
      </c>
      <c r="J130" s="21">
        <f t="shared" si="52"/>
        <v>3.1739085933105652E-3</v>
      </c>
      <c r="K130" s="72"/>
      <c r="L130" s="20">
        <v>81129</v>
      </c>
      <c r="M130" s="20">
        <v>79758</v>
      </c>
      <c r="N130" s="20">
        <v>89670</v>
      </c>
      <c r="O130" s="20">
        <v>91218</v>
      </c>
      <c r="P130" s="21">
        <f t="shared" si="58"/>
        <v>1.7263298762127732E-2</v>
      </c>
      <c r="Q130" s="21">
        <f t="shared" si="53"/>
        <v>0.12435750471471363</v>
      </c>
      <c r="R130" s="20">
        <f t="shared" si="59"/>
        <v>1548</v>
      </c>
      <c r="S130" s="20">
        <f t="shared" si="54"/>
        <v>10089</v>
      </c>
      <c r="T130" s="21">
        <f t="shared" si="55"/>
        <v>4.3961119628771481E-3</v>
      </c>
    </row>
    <row r="131" spans="1:20" x14ac:dyDescent="0.25">
      <c r="A131" s="79" t="s">
        <v>56</v>
      </c>
      <c r="B131" s="20">
        <v>181443</v>
      </c>
      <c r="C131" s="20">
        <v>159520</v>
      </c>
      <c r="D131" s="20">
        <v>166431</v>
      </c>
      <c r="E131" s="20">
        <v>173767</v>
      </c>
      <c r="F131" s="21">
        <f t="shared" si="56"/>
        <v>4.4078326754030117E-2</v>
      </c>
      <c r="G131" s="21">
        <f t="shared" si="50"/>
        <v>-4.2305296980318929E-2</v>
      </c>
      <c r="H131" s="20">
        <f t="shared" si="57"/>
        <v>7336</v>
      </c>
      <c r="I131" s="20">
        <f t="shared" si="51"/>
        <v>-7676</v>
      </c>
      <c r="J131" s="21">
        <f t="shared" si="52"/>
        <v>5.4390589204516462E-2</v>
      </c>
      <c r="K131" s="72"/>
      <c r="L131" s="20">
        <v>1054528</v>
      </c>
      <c r="M131" s="20">
        <v>975225</v>
      </c>
      <c r="N131" s="20">
        <v>1060434</v>
      </c>
      <c r="O131" s="20">
        <v>1162503</v>
      </c>
      <c r="P131" s="21">
        <f t="shared" si="58"/>
        <v>9.6252100555055842E-2</v>
      </c>
      <c r="Q131" s="21">
        <f t="shared" si="53"/>
        <v>0.10239178096740909</v>
      </c>
      <c r="R131" s="20">
        <f>O131-N131</f>
        <v>102069</v>
      </c>
      <c r="S131" s="20">
        <f t="shared" si="54"/>
        <v>107975</v>
      </c>
      <c r="T131" s="21">
        <f t="shared" si="55"/>
        <v>5.6025053664633881E-2</v>
      </c>
    </row>
    <row r="132" spans="1:20" x14ac:dyDescent="0.25">
      <c r="A132" s="80" t="s">
        <v>57</v>
      </c>
      <c r="B132" s="28">
        <v>80379</v>
      </c>
      <c r="C132" s="28">
        <v>137368</v>
      </c>
      <c r="D132" s="28">
        <v>132622</v>
      </c>
      <c r="E132" s="28">
        <v>99510</v>
      </c>
      <c r="F132" s="29">
        <f t="shared" si="56"/>
        <v>-0.24967200012064361</v>
      </c>
      <c r="G132" s="29">
        <f t="shared" si="50"/>
        <v>0.23800992796625975</v>
      </c>
      <c r="H132" s="28">
        <f t="shared" si="57"/>
        <v>-33112</v>
      </c>
      <c r="I132" s="28">
        <f t="shared" si="51"/>
        <v>19131</v>
      </c>
      <c r="J132" s="29">
        <f t="shared" si="52"/>
        <v>3.1147499420151315E-2</v>
      </c>
      <c r="K132" s="72"/>
      <c r="L132" s="28">
        <v>468934</v>
      </c>
      <c r="M132" s="28">
        <v>528576</v>
      </c>
      <c r="N132" s="28">
        <v>651133</v>
      </c>
      <c r="O132" s="28">
        <v>789627</v>
      </c>
      <c r="P132" s="29">
        <f t="shared" si="58"/>
        <v>0.21269694517095594</v>
      </c>
      <c r="Q132" s="29">
        <f t="shared" si="53"/>
        <v>0.68387662229652779</v>
      </c>
      <c r="R132" s="28">
        <f t="shared" si="59"/>
        <v>138494</v>
      </c>
      <c r="S132" s="28">
        <f t="shared" si="54"/>
        <v>320693</v>
      </c>
      <c r="T132" s="29">
        <f t="shared" si="55"/>
        <v>3.8054865277804752E-2</v>
      </c>
    </row>
    <row r="133" spans="1:20" x14ac:dyDescent="0.25">
      <c r="A133" s="81" t="s">
        <v>58</v>
      </c>
      <c r="B133" s="82">
        <f>B123-SUM(B124:B132)</f>
        <v>58650</v>
      </c>
      <c r="C133" s="82">
        <f>C123-SUM(C124:C132)</f>
        <v>47872</v>
      </c>
      <c r="D133" s="82">
        <f>D123-SUM(D124:D132)</f>
        <v>57578</v>
      </c>
      <c r="E133" s="82">
        <f>E123-SUM(E124:E132)</f>
        <v>62500</v>
      </c>
      <c r="F133" s="83">
        <f t="shared" si="56"/>
        <v>8.5484039042689863E-2</v>
      </c>
      <c r="G133" s="83">
        <f t="shared" si="50"/>
        <v>6.5643648763853424E-2</v>
      </c>
      <c r="H133" s="82">
        <f t="shared" si="57"/>
        <v>4922</v>
      </c>
      <c r="I133" s="82">
        <f t="shared" si="51"/>
        <v>3850</v>
      </c>
      <c r="J133" s="83">
        <f t="shared" si="52"/>
        <v>1.9563046063304765E-2</v>
      </c>
      <c r="K133" s="72"/>
      <c r="L133" s="82">
        <f>L123-SUM(L124:L132)</f>
        <v>432186</v>
      </c>
      <c r="M133" s="82">
        <f>M123-SUM(M124:M132)</f>
        <v>341012</v>
      </c>
      <c r="N133" s="82">
        <f>N123-SUM(N124:N132)</f>
        <v>469881</v>
      </c>
      <c r="O133" s="82">
        <f>O123-SUM(O124:O132)</f>
        <v>444519</v>
      </c>
      <c r="P133" s="83">
        <f t="shared" si="58"/>
        <v>-5.3975368231530929E-2</v>
      </c>
      <c r="Q133" s="83">
        <f t="shared" si="53"/>
        <v>2.8536324638003041E-2</v>
      </c>
      <c r="R133" s="82">
        <f t="shared" si="59"/>
        <v>-25362</v>
      </c>
      <c r="S133" s="82">
        <f t="shared" si="54"/>
        <v>12333</v>
      </c>
      <c r="T133" s="83">
        <f t="shared" si="55"/>
        <v>2.1422913170933228E-2</v>
      </c>
    </row>
    <row r="134" spans="1:20" ht="21" x14ac:dyDescent="0.35">
      <c r="A134" s="393" t="s">
        <v>62</v>
      </c>
      <c r="B134" s="393"/>
      <c r="C134" s="393"/>
      <c r="D134" s="393"/>
      <c r="E134" s="393"/>
      <c r="F134" s="393"/>
      <c r="G134" s="393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  <c r="T134" s="393"/>
    </row>
    <row r="135" spans="1:20" x14ac:dyDescent="0.25">
      <c r="A135" s="54"/>
      <c r="B135" s="381" t="s">
        <v>151</v>
      </c>
      <c r="C135" s="382"/>
      <c r="D135" s="382"/>
      <c r="E135" s="382"/>
      <c r="F135" s="382"/>
      <c r="G135" s="382"/>
      <c r="H135" s="382"/>
      <c r="I135" s="382"/>
      <c r="J135" s="383"/>
      <c r="K135" s="84"/>
      <c r="L135" s="381" t="str">
        <f>L$5</f>
        <v>acumulado julio</v>
      </c>
      <c r="M135" s="382"/>
      <c r="N135" s="382"/>
      <c r="O135" s="382"/>
      <c r="P135" s="382"/>
      <c r="Q135" s="382"/>
      <c r="R135" s="382"/>
      <c r="S135" s="382"/>
      <c r="T135" s="383"/>
    </row>
    <row r="136" spans="1:20" x14ac:dyDescent="0.25">
      <c r="A136" s="4"/>
      <c r="B136" s="85">
        <f>B$6</f>
        <v>2019</v>
      </c>
      <c r="C136" s="86">
        <f>C$6</f>
        <v>2022</v>
      </c>
      <c r="D136" s="381">
        <f>D$6</f>
        <v>2023</v>
      </c>
      <c r="E136" s="383"/>
      <c r="F136" s="2">
        <f>E$6</f>
        <v>2024</v>
      </c>
      <c r="G136" s="391" t="str">
        <f>CONCATENATE("dif ",RIGHT(E122,2),"-",RIGHT(D122,2))</f>
        <v>dif 24-23</v>
      </c>
      <c r="H136" s="392"/>
      <c r="I136" s="391" t="str">
        <f>CONCATENATE("dif ",RIGHT(E122,2),"-",RIGHT(B122,2))</f>
        <v>dif 24-19</v>
      </c>
      <c r="J136" s="392"/>
      <c r="K136" s="87"/>
      <c r="L136" s="85">
        <f>L$6</f>
        <v>2019</v>
      </c>
      <c r="M136" s="86">
        <f>M$6</f>
        <v>2022</v>
      </c>
      <c r="N136" s="381">
        <f>N$6</f>
        <v>2023</v>
      </c>
      <c r="O136" s="383"/>
      <c r="P136" s="2">
        <f>O$6</f>
        <v>2024</v>
      </c>
      <c r="Q136" s="391" t="str">
        <f>CONCATENATE("dif ",RIGHT(O122,2),"-",RIGHT(N122,2))</f>
        <v>dif 24-23</v>
      </c>
      <c r="R136" s="392"/>
      <c r="S136" s="391" t="str">
        <f>CONCATENATE("dif ",RIGHT(O122,2),"-",RIGHT(L122,2))</f>
        <v>dif 24-19</v>
      </c>
      <c r="T136" s="392"/>
    </row>
    <row r="137" spans="1:20" x14ac:dyDescent="0.25">
      <c r="A137" s="88" t="s">
        <v>4</v>
      </c>
      <c r="B137" s="89">
        <f t="shared" ref="B137:D148" si="60">B72/B7</f>
        <v>7.2050690218371924</v>
      </c>
      <c r="C137" s="90">
        <f>C72/C7</f>
        <v>6.5127608323799944</v>
      </c>
      <c r="D137" s="396">
        <f>D72/D7</f>
        <v>6.7732592468560249</v>
      </c>
      <c r="E137" s="397"/>
      <c r="F137" s="89">
        <f t="shared" ref="F137:F148" si="61">E72/E7</f>
        <v>6.644784296107721</v>
      </c>
      <c r="G137" s="396">
        <f>F137-D137</f>
        <v>-0.12847495074830384</v>
      </c>
      <c r="H137" s="397"/>
      <c r="I137" s="396">
        <f t="shared" ref="I137:I148" si="62">F137-B137</f>
        <v>-0.56028472572947141</v>
      </c>
      <c r="J137" s="397"/>
      <c r="K137" s="91"/>
      <c r="L137" s="89">
        <f t="shared" ref="L137:N148" si="63">L72/L7</f>
        <v>7.0034504410568461</v>
      </c>
      <c r="M137" s="90">
        <f t="shared" si="63"/>
        <v>6.5158814932048754</v>
      </c>
      <c r="N137" s="396">
        <f>N72/N7</f>
        <v>6.5610869242483583</v>
      </c>
      <c r="O137" s="397"/>
      <c r="P137" s="89">
        <f t="shared" ref="P137:P148" si="64">O72/O7</f>
        <v>6.553053182824625</v>
      </c>
      <c r="Q137" s="396">
        <f>P137-N137</f>
        <v>-8.0337414237332538E-3</v>
      </c>
      <c r="R137" s="397"/>
      <c r="S137" s="396">
        <f t="shared" ref="S137:S148" si="65">P137-L137</f>
        <v>-0.4503972582322211</v>
      </c>
      <c r="T137" s="397"/>
    </row>
    <row r="138" spans="1:20" x14ac:dyDescent="0.25">
      <c r="A138" s="92" t="s">
        <v>5</v>
      </c>
      <c r="B138" s="93">
        <f t="shared" si="60"/>
        <v>6.9353492144008735</v>
      </c>
      <c r="C138" s="94">
        <f t="shared" si="60"/>
        <v>6.3441860595808768</v>
      </c>
      <c r="D138" s="394">
        <f t="shared" si="60"/>
        <v>6.4856710697114712</v>
      </c>
      <c r="E138" s="395"/>
      <c r="F138" s="93">
        <f t="shared" si="61"/>
        <v>6.4373383190825795</v>
      </c>
      <c r="G138" s="394">
        <f t="shared" ref="G138:G148" si="66">F138-D138</f>
        <v>-4.8332750628891752E-2</v>
      </c>
      <c r="H138" s="395"/>
      <c r="I138" s="394">
        <f t="shared" si="62"/>
        <v>-0.49801089531829401</v>
      </c>
      <c r="J138" s="395"/>
      <c r="K138" s="91"/>
      <c r="L138" s="93">
        <f t="shared" si="63"/>
        <v>6.7513506917747099</v>
      </c>
      <c r="M138" s="94">
        <f t="shared" si="63"/>
        <v>6.3083062423884435</v>
      </c>
      <c r="N138" s="394">
        <f t="shared" si="63"/>
        <v>6.3305295204199723</v>
      </c>
      <c r="O138" s="395"/>
      <c r="P138" s="93">
        <f t="shared" si="64"/>
        <v>6.3137751068810228</v>
      </c>
      <c r="Q138" s="394">
        <f t="shared" ref="Q138:Q148" si="67">P138-N138</f>
        <v>-1.6754413538949464E-2</v>
      </c>
      <c r="R138" s="395"/>
      <c r="S138" s="394">
        <f t="shared" si="65"/>
        <v>-0.43757558489368709</v>
      </c>
      <c r="T138" s="395"/>
    </row>
    <row r="139" spans="1:20" x14ac:dyDescent="0.25">
      <c r="A139" s="95" t="s">
        <v>6</v>
      </c>
      <c r="B139" s="96">
        <f t="shared" si="60"/>
        <v>6.4918723325292262</v>
      </c>
      <c r="C139" s="97">
        <f t="shared" si="60"/>
        <v>6.1747347145022742</v>
      </c>
      <c r="D139" s="400">
        <f t="shared" si="60"/>
        <v>6.1673350145382884</v>
      </c>
      <c r="E139" s="401"/>
      <c r="F139" s="96">
        <f t="shared" si="61"/>
        <v>6.6193825772538055</v>
      </c>
      <c r="G139" s="400">
        <f t="shared" si="66"/>
        <v>0.45204756271551716</v>
      </c>
      <c r="H139" s="401"/>
      <c r="I139" s="400">
        <f t="shared" si="62"/>
        <v>0.12751024472457928</v>
      </c>
      <c r="J139" s="401"/>
      <c r="K139" s="98"/>
      <c r="L139" s="96">
        <f t="shared" si="63"/>
        <v>6.3767637548022664</v>
      </c>
      <c r="M139" s="97">
        <f t="shared" si="63"/>
        <v>6.3109768896894023</v>
      </c>
      <c r="N139" s="400">
        <f>N74/N9</f>
        <v>6.2352649203546298</v>
      </c>
      <c r="O139" s="401"/>
      <c r="P139" s="96">
        <f t="shared" si="64"/>
        <v>6.2880340035882334</v>
      </c>
      <c r="Q139" s="400">
        <f t="shared" si="67"/>
        <v>5.2769083233603631E-2</v>
      </c>
      <c r="R139" s="401"/>
      <c r="S139" s="400">
        <f t="shared" si="65"/>
        <v>-8.8729751214033037E-2</v>
      </c>
      <c r="T139" s="401"/>
    </row>
    <row r="140" spans="1:20" x14ac:dyDescent="0.25">
      <c r="A140" s="26" t="s">
        <v>7</v>
      </c>
      <c r="B140" s="99">
        <f t="shared" si="60"/>
        <v>7.0683603219237856</v>
      </c>
      <c r="C140" s="100">
        <f t="shared" si="60"/>
        <v>6.5296760940537766</v>
      </c>
      <c r="D140" s="398">
        <f t="shared" si="60"/>
        <v>6.7601027479825184</v>
      </c>
      <c r="E140" s="399"/>
      <c r="F140" s="99">
        <f t="shared" si="61"/>
        <v>6.6476420161253245</v>
      </c>
      <c r="G140" s="398">
        <f t="shared" si="66"/>
        <v>-0.11246073185719396</v>
      </c>
      <c r="H140" s="399"/>
      <c r="I140" s="398">
        <f t="shared" si="62"/>
        <v>-0.42071830579846115</v>
      </c>
      <c r="J140" s="399"/>
      <c r="K140" s="98"/>
      <c r="L140" s="99">
        <f t="shared" si="63"/>
        <v>7.010571416370512</v>
      </c>
      <c r="M140" s="100">
        <f t="shared" si="63"/>
        <v>6.4344584069279183</v>
      </c>
      <c r="N140" s="398">
        <f t="shared" si="63"/>
        <v>6.603041576083287</v>
      </c>
      <c r="O140" s="399"/>
      <c r="P140" s="99">
        <f t="shared" si="64"/>
        <v>6.5593420576084203</v>
      </c>
      <c r="Q140" s="398">
        <f>P140-N140</f>
        <v>-4.369951847486675E-2</v>
      </c>
      <c r="R140" s="399"/>
      <c r="S140" s="398">
        <f t="shared" si="65"/>
        <v>-0.45122935876209169</v>
      </c>
      <c r="T140" s="399"/>
    </row>
    <row r="141" spans="1:20" x14ac:dyDescent="0.25">
      <c r="A141" s="26" t="s">
        <v>8</v>
      </c>
      <c r="B141" s="99">
        <f t="shared" si="60"/>
        <v>7.5883063234826817</v>
      </c>
      <c r="C141" s="100">
        <f t="shared" si="60"/>
        <v>6.3388712639839708</v>
      </c>
      <c r="D141" s="398">
        <f t="shared" si="60"/>
        <v>6.12056383708601</v>
      </c>
      <c r="E141" s="399"/>
      <c r="F141" s="99">
        <f t="shared" si="61"/>
        <v>5.7248894221299</v>
      </c>
      <c r="G141" s="398">
        <f t="shared" si="66"/>
        <v>-0.39567441495611</v>
      </c>
      <c r="H141" s="399"/>
      <c r="I141" s="398">
        <f t="shared" si="62"/>
        <v>-1.8634169013527817</v>
      </c>
      <c r="J141" s="399"/>
      <c r="K141" s="98"/>
      <c r="L141" s="99">
        <f t="shared" si="63"/>
        <v>6.9399893174065577</v>
      </c>
      <c r="M141" s="100">
        <f t="shared" si="63"/>
        <v>6.2498391844213561</v>
      </c>
      <c r="N141" s="398">
        <f t="shared" si="63"/>
        <v>5.8529876690282414</v>
      </c>
      <c r="O141" s="399"/>
      <c r="P141" s="99">
        <f t="shared" si="64"/>
        <v>5.8690726442459908</v>
      </c>
      <c r="Q141" s="398">
        <f t="shared" si="67"/>
        <v>1.6084975217749431E-2</v>
      </c>
      <c r="R141" s="399"/>
      <c r="S141" s="398">
        <f t="shared" si="65"/>
        <v>-1.0709166731605668</v>
      </c>
      <c r="T141" s="399"/>
    </row>
    <row r="142" spans="1:20" x14ac:dyDescent="0.25">
      <c r="A142" s="26" t="s">
        <v>9</v>
      </c>
      <c r="B142" s="99">
        <f t="shared" si="60"/>
        <v>3.9579803068468058</v>
      </c>
      <c r="C142" s="100">
        <f t="shared" si="60"/>
        <v>3.865042174320525</v>
      </c>
      <c r="D142" s="398">
        <f t="shared" si="60"/>
        <v>4.6039857651245555</v>
      </c>
      <c r="E142" s="399"/>
      <c r="F142" s="99">
        <f t="shared" si="61"/>
        <v>4.3104720702379433</v>
      </c>
      <c r="G142" s="398">
        <f t="shared" si="66"/>
        <v>-0.29351369488661216</v>
      </c>
      <c r="H142" s="399"/>
      <c r="I142" s="398">
        <f t="shared" si="62"/>
        <v>0.35249176339113752</v>
      </c>
      <c r="J142" s="399"/>
      <c r="K142" s="98"/>
      <c r="L142" s="99">
        <f t="shared" si="63"/>
        <v>4.1009425878320478</v>
      </c>
      <c r="M142" s="100">
        <f t="shared" si="63"/>
        <v>4.14618104086163</v>
      </c>
      <c r="N142" s="398">
        <f t="shared" si="63"/>
        <v>4.1058517555266576</v>
      </c>
      <c r="O142" s="399"/>
      <c r="P142" s="99">
        <f t="shared" si="64"/>
        <v>3.9235781453149094</v>
      </c>
      <c r="Q142" s="398">
        <f t="shared" si="67"/>
        <v>-0.18227361021174815</v>
      </c>
      <c r="R142" s="399"/>
      <c r="S142" s="398">
        <f t="shared" si="65"/>
        <v>-0.17736444251713834</v>
      </c>
      <c r="T142" s="399"/>
    </row>
    <row r="143" spans="1:20" x14ac:dyDescent="0.25">
      <c r="A143" s="101" t="s">
        <v>10</v>
      </c>
      <c r="B143" s="102">
        <f t="shared" si="60"/>
        <v>5.064827216715778</v>
      </c>
      <c r="C143" s="103">
        <f t="shared" si="60"/>
        <v>3.8056493705864294</v>
      </c>
      <c r="D143" s="402">
        <f t="shared" si="60"/>
        <v>3.7348675914249685</v>
      </c>
      <c r="E143" s="403"/>
      <c r="F143" s="102">
        <f t="shared" si="61"/>
        <v>4.7742398164084907</v>
      </c>
      <c r="G143" s="402">
        <f t="shared" si="66"/>
        <v>1.0393722249835222</v>
      </c>
      <c r="H143" s="403"/>
      <c r="I143" s="402">
        <f t="shared" si="62"/>
        <v>-0.29058740030728725</v>
      </c>
      <c r="J143" s="403"/>
      <c r="K143" s="98"/>
      <c r="L143" s="102">
        <f t="shared" si="63"/>
        <v>4.6325548971767168</v>
      </c>
      <c r="M143" s="103">
        <f t="shared" si="63"/>
        <v>3.8436773385798606</v>
      </c>
      <c r="N143" s="402">
        <f t="shared" si="63"/>
        <v>3.6961585338328895</v>
      </c>
      <c r="O143" s="403"/>
      <c r="P143" s="102">
        <f t="shared" si="64"/>
        <v>3.9086682726850093</v>
      </c>
      <c r="Q143" s="402">
        <f t="shared" si="67"/>
        <v>0.21250973885211977</v>
      </c>
      <c r="R143" s="403"/>
      <c r="S143" s="402">
        <f t="shared" si="65"/>
        <v>-0.72388662449170749</v>
      </c>
      <c r="T143" s="403"/>
    </row>
    <row r="144" spans="1:20" x14ac:dyDescent="0.25">
      <c r="A144" s="104" t="s">
        <v>11</v>
      </c>
      <c r="B144" s="105">
        <f t="shared" si="60"/>
        <v>7.917118730808598</v>
      </c>
      <c r="C144" s="94">
        <f t="shared" si="60"/>
        <v>7.1155217972290039</v>
      </c>
      <c r="D144" s="394">
        <f t="shared" si="60"/>
        <v>7.8612814838233742</v>
      </c>
      <c r="E144" s="395"/>
      <c r="F144" s="105">
        <f t="shared" si="61"/>
        <v>7.3562840321733605</v>
      </c>
      <c r="G144" s="394">
        <f t="shared" si="66"/>
        <v>-0.50499745165001375</v>
      </c>
      <c r="H144" s="395"/>
      <c r="I144" s="394">
        <f t="shared" si="62"/>
        <v>-0.56083469863523749</v>
      </c>
      <c r="J144" s="395"/>
      <c r="K144" s="91"/>
      <c r="L144" s="105">
        <f t="shared" si="63"/>
        <v>7.6882784253377281</v>
      </c>
      <c r="M144" s="94">
        <f t="shared" si="63"/>
        <v>7.3159485064421723</v>
      </c>
      <c r="N144" s="394">
        <f t="shared" si="63"/>
        <v>7.4269317450353709</v>
      </c>
      <c r="O144" s="395"/>
      <c r="P144" s="105">
        <f t="shared" si="64"/>
        <v>7.4065350333169873</v>
      </c>
      <c r="Q144" s="394">
        <f t="shared" si="67"/>
        <v>-2.0396711718383642E-2</v>
      </c>
      <c r="R144" s="395"/>
      <c r="S144" s="394">
        <f t="shared" si="65"/>
        <v>-0.28174339202074083</v>
      </c>
      <c r="T144" s="395"/>
    </row>
    <row r="145" spans="1:20" x14ac:dyDescent="0.25">
      <c r="A145" s="25" t="s">
        <v>12</v>
      </c>
      <c r="B145" s="106">
        <f t="shared" si="60"/>
        <v>8.5445669291338575</v>
      </c>
      <c r="C145" s="107">
        <f t="shared" si="60"/>
        <v>7.5785000745489786</v>
      </c>
      <c r="D145" s="406">
        <f t="shared" si="60"/>
        <v>7.7961762261014131</v>
      </c>
      <c r="E145" s="407"/>
      <c r="F145" s="106">
        <f t="shared" si="61"/>
        <v>6.7744082840236688</v>
      </c>
      <c r="G145" s="406">
        <f t="shared" si="66"/>
        <v>-1.0217679420777444</v>
      </c>
      <c r="H145" s="407"/>
      <c r="I145" s="406">
        <f t="shared" si="62"/>
        <v>-1.7701586451101887</v>
      </c>
      <c r="J145" s="407"/>
      <c r="K145" s="98"/>
      <c r="L145" s="106">
        <f t="shared" si="63"/>
        <v>7.642175719341437</v>
      </c>
      <c r="M145" s="107">
        <f t="shared" si="63"/>
        <v>6.9101787136158546</v>
      </c>
      <c r="N145" s="406">
        <f t="shared" si="63"/>
        <v>6.5710196538045436</v>
      </c>
      <c r="O145" s="407"/>
      <c r="P145" s="106">
        <f t="shared" si="64"/>
        <v>6.1349680928320893</v>
      </c>
      <c r="Q145" s="406">
        <f t="shared" si="67"/>
        <v>-0.43605156097245423</v>
      </c>
      <c r="R145" s="407"/>
      <c r="S145" s="406">
        <f t="shared" si="65"/>
        <v>-1.5072076265093477</v>
      </c>
      <c r="T145" s="407"/>
    </row>
    <row r="146" spans="1:20" x14ac:dyDescent="0.25">
      <c r="A146" s="26" t="s">
        <v>8</v>
      </c>
      <c r="B146" s="108">
        <f t="shared" si="60"/>
        <v>8.2583329400846264</v>
      </c>
      <c r="C146" s="109">
        <f t="shared" si="60"/>
        <v>7.3003359210505163</v>
      </c>
      <c r="D146" s="404">
        <f t="shared" si="60"/>
        <v>8.336341789052069</v>
      </c>
      <c r="E146" s="405"/>
      <c r="F146" s="108">
        <f t="shared" si="61"/>
        <v>7.7070280472146164</v>
      </c>
      <c r="G146" s="404">
        <f t="shared" si="66"/>
        <v>-0.62931374183745259</v>
      </c>
      <c r="H146" s="405"/>
      <c r="I146" s="404">
        <f t="shared" si="62"/>
        <v>-0.55130489287000994</v>
      </c>
      <c r="J146" s="405"/>
      <c r="K146" s="98"/>
      <c r="L146" s="108">
        <f t="shared" si="63"/>
        <v>7.8666539128472657</v>
      </c>
      <c r="M146" s="109">
        <f t="shared" si="63"/>
        <v>7.5170765866483205</v>
      </c>
      <c r="N146" s="404">
        <f t="shared" si="63"/>
        <v>7.8628317725131103</v>
      </c>
      <c r="O146" s="405"/>
      <c r="P146" s="108">
        <f t="shared" si="64"/>
        <v>7.8361236032903774</v>
      </c>
      <c r="Q146" s="404">
        <f t="shared" si="67"/>
        <v>-2.6708169222732892E-2</v>
      </c>
      <c r="R146" s="405"/>
      <c r="S146" s="404">
        <f t="shared" si="65"/>
        <v>-3.0530309556888291E-2</v>
      </c>
      <c r="T146" s="405"/>
    </row>
    <row r="147" spans="1:20" x14ac:dyDescent="0.25">
      <c r="A147" s="26" t="s">
        <v>9</v>
      </c>
      <c r="B147" s="108">
        <f t="shared" si="60"/>
        <v>7.959677419354839</v>
      </c>
      <c r="C147" s="109">
        <f t="shared" si="60"/>
        <v>6.7787752199804459</v>
      </c>
      <c r="D147" s="404">
        <f t="shared" si="60"/>
        <v>7.0589338557079149</v>
      </c>
      <c r="E147" s="405"/>
      <c r="F147" s="108">
        <f t="shared" si="61"/>
        <v>6.7424377584948507</v>
      </c>
      <c r="G147" s="404">
        <f t="shared" si="66"/>
        <v>-0.31649609721306415</v>
      </c>
      <c r="H147" s="405"/>
      <c r="I147" s="404">
        <f t="shared" si="62"/>
        <v>-1.2172396608599882</v>
      </c>
      <c r="J147" s="405"/>
      <c r="K147" s="98"/>
      <c r="L147" s="108">
        <f t="shared" si="63"/>
        <v>7.6350821789994976</v>
      </c>
      <c r="M147" s="109">
        <f t="shared" si="63"/>
        <v>7.1564244048557466</v>
      </c>
      <c r="N147" s="404">
        <f t="shared" si="63"/>
        <v>6.7543420308587123</v>
      </c>
      <c r="O147" s="405"/>
      <c r="P147" s="108">
        <f t="shared" si="64"/>
        <v>6.9358616742476729</v>
      </c>
      <c r="Q147" s="404">
        <f t="shared" si="67"/>
        <v>0.18151964338896054</v>
      </c>
      <c r="R147" s="405"/>
      <c r="S147" s="404">
        <f t="shared" si="65"/>
        <v>-0.69922050475182473</v>
      </c>
      <c r="T147" s="405"/>
    </row>
    <row r="148" spans="1:20" x14ac:dyDescent="0.25">
      <c r="A148" s="27" t="s">
        <v>10</v>
      </c>
      <c r="B148" s="110">
        <f t="shared" si="60"/>
        <v>6.2364801792270832</v>
      </c>
      <c r="C148" s="111">
        <f t="shared" si="60"/>
        <v>6.2486119679210361</v>
      </c>
      <c r="D148" s="408">
        <f t="shared" si="60"/>
        <v>7.0522568048696455</v>
      </c>
      <c r="E148" s="409"/>
      <c r="F148" s="110">
        <f t="shared" si="61"/>
        <v>7.1488229273285571</v>
      </c>
      <c r="G148" s="408">
        <f t="shared" si="66"/>
        <v>9.6566122458911607E-2</v>
      </c>
      <c r="H148" s="409"/>
      <c r="I148" s="408">
        <f t="shared" si="62"/>
        <v>0.91234274810147387</v>
      </c>
      <c r="J148" s="409"/>
      <c r="K148" s="98"/>
      <c r="L148" s="110">
        <f t="shared" si="63"/>
        <v>7.0618834174643403</v>
      </c>
      <c r="M148" s="111">
        <f t="shared" si="63"/>
        <v>6.7784836679652383</v>
      </c>
      <c r="N148" s="408">
        <f t="shared" si="63"/>
        <v>7.2446039579283186</v>
      </c>
      <c r="O148" s="409"/>
      <c r="P148" s="110">
        <f t="shared" si="64"/>
        <v>7.2529937158594668</v>
      </c>
      <c r="Q148" s="408">
        <f t="shared" si="67"/>
        <v>8.3897579311482673E-3</v>
      </c>
      <c r="R148" s="409"/>
      <c r="S148" s="408">
        <f t="shared" si="65"/>
        <v>0.1911102983951265</v>
      </c>
      <c r="T148" s="409"/>
    </row>
    <row r="149" spans="1:20" x14ac:dyDescent="0.25">
      <c r="A149" s="385" t="s">
        <v>13</v>
      </c>
      <c r="B149" s="386"/>
      <c r="C149" s="386"/>
      <c r="D149" s="386"/>
      <c r="E149" s="386"/>
      <c r="F149" s="386"/>
      <c r="G149" s="386"/>
      <c r="H149" s="386"/>
      <c r="I149" s="386"/>
      <c r="J149" s="386"/>
      <c r="K149" s="386"/>
      <c r="L149" s="386"/>
      <c r="M149" s="386"/>
      <c r="N149" s="386"/>
      <c r="O149" s="386"/>
      <c r="P149" s="386"/>
      <c r="Q149" s="386"/>
      <c r="R149" s="386"/>
      <c r="S149" s="386"/>
      <c r="T149" s="387"/>
    </row>
    <row r="150" spans="1:20" ht="21" x14ac:dyDescent="0.35">
      <c r="A150" s="393" t="s">
        <v>63</v>
      </c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</row>
    <row r="151" spans="1:20" x14ac:dyDescent="0.25">
      <c r="A151" s="54"/>
      <c r="B151" s="381" t="s">
        <v>151</v>
      </c>
      <c r="C151" s="382"/>
      <c r="D151" s="382"/>
      <c r="E151" s="382"/>
      <c r="F151" s="382"/>
      <c r="G151" s="382"/>
      <c r="H151" s="382"/>
      <c r="I151" s="382"/>
      <c r="J151" s="383"/>
      <c r="K151" s="84"/>
      <c r="L151" s="381" t="str">
        <f>L$5</f>
        <v>acumulado julio</v>
      </c>
      <c r="M151" s="382"/>
      <c r="N151" s="382"/>
      <c r="O151" s="382"/>
      <c r="P151" s="382"/>
      <c r="Q151" s="382"/>
      <c r="R151" s="382"/>
      <c r="S151" s="382"/>
      <c r="T151" s="383"/>
    </row>
    <row r="152" spans="1:20" x14ac:dyDescent="0.25">
      <c r="A152" s="4"/>
      <c r="B152" s="85">
        <f>B$6</f>
        <v>2019</v>
      </c>
      <c r="C152" s="86">
        <f>C$6</f>
        <v>2022</v>
      </c>
      <c r="D152" s="381">
        <f>D$6</f>
        <v>2023</v>
      </c>
      <c r="E152" s="383"/>
      <c r="F152" s="2">
        <f>E$6</f>
        <v>2024</v>
      </c>
      <c r="G152" s="391" t="str">
        <f>CONCATENATE("dif ",RIGHT(F152,2),"-",RIGHT(D152,2))</f>
        <v>dif 24-23</v>
      </c>
      <c r="H152" s="392"/>
      <c r="I152" s="391" t="str">
        <f>CONCATENATE("dif ",RIGHT(F152,2),"-",RIGHT(B152,2))</f>
        <v>dif 24-19</v>
      </c>
      <c r="J152" s="392"/>
      <c r="K152" s="87"/>
      <c r="L152" s="85">
        <f>L$6</f>
        <v>2019</v>
      </c>
      <c r="M152" s="86">
        <f>M$6</f>
        <v>2022</v>
      </c>
      <c r="N152" s="381">
        <f>N$6</f>
        <v>2023</v>
      </c>
      <c r="O152" s="383"/>
      <c r="P152" s="2">
        <f>O$6</f>
        <v>2024</v>
      </c>
      <c r="Q152" s="391" t="str">
        <f>CONCATENATE("dif ",RIGHT(P152,2),"-",RIGHT(N152,2))</f>
        <v>dif 24-23</v>
      </c>
      <c r="R152" s="392"/>
      <c r="S152" s="391" t="str">
        <f>CONCATENATE("dif ",RIGHT(P152,2),"-",RIGHT(L152,2))</f>
        <v>dif 24-19</v>
      </c>
      <c r="T152" s="392"/>
    </row>
    <row r="153" spans="1:20" x14ac:dyDescent="0.25">
      <c r="A153" s="88" t="s">
        <v>15</v>
      </c>
      <c r="B153" s="112">
        <f t="shared" ref="B153:D168" si="68">B88/B23</f>
        <v>7.2050690218371924</v>
      </c>
      <c r="C153" s="113">
        <f t="shared" si="68"/>
        <v>6.5127608323799944</v>
      </c>
      <c r="D153" s="410">
        <f t="shared" si="68"/>
        <v>6.7732592468560249</v>
      </c>
      <c r="E153" s="411"/>
      <c r="F153" s="114">
        <f t="shared" ref="F153:F184" si="69">E88/E23</f>
        <v>6.644784296107721</v>
      </c>
      <c r="G153" s="396">
        <f>F153-D153</f>
        <v>-0.12847495074830384</v>
      </c>
      <c r="H153" s="397"/>
      <c r="I153" s="396">
        <f t="shared" ref="I153:I184" si="70">F153-B153</f>
        <v>-0.56028472572947141</v>
      </c>
      <c r="J153" s="397"/>
      <c r="K153" s="91"/>
      <c r="L153" s="112">
        <f t="shared" ref="L153:N168" si="71">L88/L23</f>
        <v>7.0034504410568461</v>
      </c>
      <c r="M153" s="113">
        <f>M88/M23</f>
        <v>6.5158814932048754</v>
      </c>
      <c r="N153" s="410">
        <f>N88/N23</f>
        <v>6.5610869242483583</v>
      </c>
      <c r="O153" s="411"/>
      <c r="P153" s="114">
        <f t="shared" ref="P153:P184" si="72">O88/O23</f>
        <v>6.553053182824625</v>
      </c>
      <c r="Q153" s="396">
        <f>P153-N153</f>
        <v>-8.0337414237332538E-3</v>
      </c>
      <c r="R153" s="397"/>
      <c r="S153" s="396">
        <f t="shared" ref="S153:S184" si="73">P153-L153</f>
        <v>-0.4503972582322211</v>
      </c>
      <c r="T153" s="397"/>
    </row>
    <row r="154" spans="1:20" x14ac:dyDescent="0.25">
      <c r="A154" s="115" t="s">
        <v>16</v>
      </c>
      <c r="B154" s="89">
        <f t="shared" si="68"/>
        <v>4.4726480793365653</v>
      </c>
      <c r="C154" s="113">
        <f t="shared" si="68"/>
        <v>3.9605709096010573</v>
      </c>
      <c r="D154" s="396">
        <f t="shared" si="68"/>
        <v>4.2566720270292224</v>
      </c>
      <c r="E154" s="397"/>
      <c r="F154" s="116">
        <f t="shared" si="69"/>
        <v>4.1425680344861631</v>
      </c>
      <c r="G154" s="394">
        <f t="shared" ref="G154:G184" si="74">F154-D154</f>
        <v>-0.11410399254305936</v>
      </c>
      <c r="H154" s="395"/>
      <c r="I154" s="394">
        <f t="shared" si="70"/>
        <v>-0.33008004485040221</v>
      </c>
      <c r="J154" s="395"/>
      <c r="K154" s="91"/>
      <c r="L154" s="112">
        <f t="shared" si="71"/>
        <v>4.4053643544136909</v>
      </c>
      <c r="M154" s="113">
        <f t="shared" si="71"/>
        <v>3.9326778349675027</v>
      </c>
      <c r="N154" s="396">
        <f t="shared" si="71"/>
        <v>3.9685701652391794</v>
      </c>
      <c r="O154" s="397"/>
      <c r="P154" s="114">
        <f t="shared" si="72"/>
        <v>3.9534912658213148</v>
      </c>
      <c r="Q154" s="394">
        <f t="shared" ref="Q154:Q184" si="75">P154-N154</f>
        <v>-1.5078899417864555E-2</v>
      </c>
      <c r="R154" s="395"/>
      <c r="S154" s="394">
        <f t="shared" si="73"/>
        <v>-0.45187308859237607</v>
      </c>
      <c r="T154" s="395"/>
    </row>
    <row r="155" spans="1:20" x14ac:dyDescent="0.25">
      <c r="A155" s="117" t="s">
        <v>17</v>
      </c>
      <c r="B155" s="96">
        <f t="shared" si="68"/>
        <v>3.0927934621099555</v>
      </c>
      <c r="C155" s="118">
        <f t="shared" si="68"/>
        <v>2.858631275388384</v>
      </c>
      <c r="D155" s="412">
        <f t="shared" si="68"/>
        <v>3.1539306143411197</v>
      </c>
      <c r="E155" s="413"/>
      <c r="F155" s="119">
        <f t="shared" si="69"/>
        <v>3.1922629274510892</v>
      </c>
      <c r="G155" s="400">
        <f t="shared" si="74"/>
        <v>3.833231310996954E-2</v>
      </c>
      <c r="H155" s="401"/>
      <c r="I155" s="400">
        <f t="shared" si="70"/>
        <v>9.9469465341133656E-2</v>
      </c>
      <c r="J155" s="401"/>
      <c r="K155" s="98"/>
      <c r="L155" s="120">
        <f t="shared" si="71"/>
        <v>3.1598755397066793</v>
      </c>
      <c r="M155" s="118">
        <f t="shared" si="71"/>
        <v>2.7201719247513174</v>
      </c>
      <c r="N155" s="412">
        <f t="shared" si="71"/>
        <v>2.9607278716812422</v>
      </c>
      <c r="O155" s="413"/>
      <c r="P155" s="121">
        <f t="shared" si="72"/>
        <v>3.1695764396892767</v>
      </c>
      <c r="Q155" s="400">
        <f t="shared" si="75"/>
        <v>0.20884856800803453</v>
      </c>
      <c r="R155" s="401"/>
      <c r="S155" s="400">
        <f t="shared" si="73"/>
        <v>9.7008999825973774E-3</v>
      </c>
      <c r="T155" s="401"/>
    </row>
    <row r="156" spans="1:20" x14ac:dyDescent="0.25">
      <c r="A156" s="95" t="s">
        <v>18</v>
      </c>
      <c r="B156" s="96">
        <f t="shared" si="68"/>
        <v>2.9386990821745402</v>
      </c>
      <c r="C156" s="118">
        <f t="shared" si="68"/>
        <v>3.0297662527392255</v>
      </c>
      <c r="D156" s="412">
        <f t="shared" si="68"/>
        <v>2.889531289771281</v>
      </c>
      <c r="E156" s="413"/>
      <c r="F156" s="119">
        <f t="shared" si="69"/>
        <v>3.0272471137987904</v>
      </c>
      <c r="G156" s="400">
        <f t="shared" si="74"/>
        <v>0.13771582402750937</v>
      </c>
      <c r="H156" s="401"/>
      <c r="I156" s="400">
        <f t="shared" si="70"/>
        <v>8.8548031624250179E-2</v>
      </c>
      <c r="J156" s="401"/>
      <c r="K156" s="98"/>
      <c r="L156" s="120">
        <f t="shared" si="71"/>
        <v>3.3470031768942849</v>
      </c>
      <c r="M156" s="118">
        <f t="shared" si="71"/>
        <v>2.8518729086124557</v>
      </c>
      <c r="N156" s="412">
        <f t="shared" si="71"/>
        <v>2.9923047916986718</v>
      </c>
      <c r="O156" s="413"/>
      <c r="P156" s="121">
        <f t="shared" si="72"/>
        <v>3.0063209249812517</v>
      </c>
      <c r="Q156" s="400">
        <f t="shared" si="75"/>
        <v>1.401613328257989E-2</v>
      </c>
      <c r="R156" s="401"/>
      <c r="S156" s="400">
        <f t="shared" si="73"/>
        <v>-0.34068225191303325</v>
      </c>
      <c r="T156" s="401"/>
    </row>
    <row r="157" spans="1:20" x14ac:dyDescent="0.25">
      <c r="A157" s="95" t="s">
        <v>19</v>
      </c>
      <c r="B157" s="96">
        <f t="shared" si="68"/>
        <v>3.3288811550580819</v>
      </c>
      <c r="C157" s="118">
        <f t="shared" si="68"/>
        <v>2.6079263165940532</v>
      </c>
      <c r="D157" s="400">
        <f t="shared" si="68"/>
        <v>3.4049575364220122</v>
      </c>
      <c r="E157" s="401"/>
      <c r="F157" s="119">
        <f t="shared" si="69"/>
        <v>3.384175824175824</v>
      </c>
      <c r="G157" s="400">
        <f t="shared" si="74"/>
        <v>-2.0781712246188189E-2</v>
      </c>
      <c r="H157" s="401"/>
      <c r="I157" s="400">
        <f t="shared" si="70"/>
        <v>5.5294669117742057E-2</v>
      </c>
      <c r="J157" s="401"/>
      <c r="K157" s="98"/>
      <c r="L157" s="120">
        <f t="shared" si="71"/>
        <v>2.8576032916166638</v>
      </c>
      <c r="M157" s="118">
        <f t="shared" si="71"/>
        <v>2.5954465041150683</v>
      </c>
      <c r="N157" s="400">
        <f t="shared" si="71"/>
        <v>2.9202748157160237</v>
      </c>
      <c r="O157" s="401"/>
      <c r="P157" s="121">
        <f t="shared" si="72"/>
        <v>3.3325217562965768</v>
      </c>
      <c r="Q157" s="400">
        <f>P157-N157</f>
        <v>0.41224694058055311</v>
      </c>
      <c r="R157" s="401"/>
      <c r="S157" s="400">
        <f t="shared" si="73"/>
        <v>0.47491846467991294</v>
      </c>
      <c r="T157" s="401"/>
    </row>
    <row r="158" spans="1:20" x14ac:dyDescent="0.25">
      <c r="A158" s="122" t="s">
        <v>64</v>
      </c>
      <c r="B158" s="102">
        <f t="shared" si="68"/>
        <v>5.5640287347034718</v>
      </c>
      <c r="C158" s="123">
        <f t="shared" si="68"/>
        <v>4.9625149785014449</v>
      </c>
      <c r="D158" s="402">
        <f t="shared" si="68"/>
        <v>5.1908069427984218</v>
      </c>
      <c r="E158" s="403"/>
      <c r="F158" s="124">
        <f t="shared" si="69"/>
        <v>4.905453305055838</v>
      </c>
      <c r="G158" s="398">
        <f t="shared" si="74"/>
        <v>-0.28535363774258382</v>
      </c>
      <c r="H158" s="399"/>
      <c r="I158" s="398">
        <f t="shared" si="70"/>
        <v>-0.65857542964763383</v>
      </c>
      <c r="J158" s="399"/>
      <c r="K158" s="98"/>
      <c r="L158" s="125">
        <f t="shared" si="71"/>
        <v>5.1975644942058752</v>
      </c>
      <c r="M158" s="123">
        <f t="shared" si="71"/>
        <v>4.8640930788675893</v>
      </c>
      <c r="N158" s="402">
        <f t="shared" si="71"/>
        <v>4.691182094252615</v>
      </c>
      <c r="O158" s="403"/>
      <c r="P158" s="126">
        <f t="shared" si="72"/>
        <v>4.4827029430564433</v>
      </c>
      <c r="Q158" s="398">
        <f t="shared" si="75"/>
        <v>-0.20847915119617166</v>
      </c>
      <c r="R158" s="399"/>
      <c r="S158" s="398">
        <f t="shared" si="73"/>
        <v>-0.71486155114943184</v>
      </c>
      <c r="T158" s="399"/>
    </row>
    <row r="159" spans="1:20" x14ac:dyDescent="0.25">
      <c r="A159" s="127" t="s">
        <v>21</v>
      </c>
      <c r="B159" s="93">
        <f t="shared" si="68"/>
        <v>8.2978204816984764</v>
      </c>
      <c r="C159" s="128">
        <f t="shared" si="68"/>
        <v>7.5929733986699333</v>
      </c>
      <c r="D159" s="394">
        <f t="shared" si="68"/>
        <v>7.7100689930402284</v>
      </c>
      <c r="E159" s="395"/>
      <c r="F159" s="129">
        <f t="shared" si="69"/>
        <v>7.4914542286258285</v>
      </c>
      <c r="G159" s="394">
        <f t="shared" si="74"/>
        <v>-0.21861476441439986</v>
      </c>
      <c r="H159" s="395"/>
      <c r="I159" s="394">
        <f t="shared" si="70"/>
        <v>-0.80636625307264786</v>
      </c>
      <c r="J159" s="395"/>
      <c r="K159" s="91"/>
      <c r="L159" s="130">
        <f t="shared" si="71"/>
        <v>7.6975251766952857</v>
      </c>
      <c r="M159" s="128">
        <f t="shared" si="71"/>
        <v>7.2408420943117502</v>
      </c>
      <c r="N159" s="394">
        <f t="shared" si="71"/>
        <v>7.2299932562962361</v>
      </c>
      <c r="O159" s="395"/>
      <c r="P159" s="131">
        <f t="shared" si="72"/>
        <v>7.1642387670800067</v>
      </c>
      <c r="Q159" s="394">
        <f t="shared" si="75"/>
        <v>-6.5754489216229395E-2</v>
      </c>
      <c r="R159" s="395"/>
      <c r="S159" s="394">
        <f t="shared" si="73"/>
        <v>-0.53328640961527896</v>
      </c>
      <c r="T159" s="395"/>
    </row>
    <row r="160" spans="1:20" x14ac:dyDescent="0.25">
      <c r="A160" s="35" t="s">
        <v>22</v>
      </c>
      <c r="B160" s="108">
        <f t="shared" si="68"/>
        <v>9.1066670277296353</v>
      </c>
      <c r="C160" s="132">
        <f t="shared" si="68"/>
        <v>8.7067918909632347</v>
      </c>
      <c r="D160" s="406">
        <f t="shared" si="68"/>
        <v>8.522097490023496</v>
      </c>
      <c r="E160" s="407"/>
      <c r="F160" s="133">
        <f t="shared" si="69"/>
        <v>8.4459087617668356</v>
      </c>
      <c r="G160" s="406">
        <f t="shared" si="74"/>
        <v>-7.6188728256660454E-2</v>
      </c>
      <c r="H160" s="407"/>
      <c r="I160" s="406">
        <f t="shared" si="70"/>
        <v>-0.66075826596279974</v>
      </c>
      <c r="J160" s="407"/>
      <c r="K160" s="98"/>
      <c r="L160" s="134">
        <f t="shared" si="71"/>
        <v>8.924470741466914</v>
      </c>
      <c r="M160" s="132">
        <f t="shared" si="71"/>
        <v>8.2365114139661042</v>
      </c>
      <c r="N160" s="406">
        <f t="shared" si="71"/>
        <v>8.3198715817044988</v>
      </c>
      <c r="O160" s="407"/>
      <c r="P160" s="135">
        <f t="shared" si="72"/>
        <v>8.3948074086470541</v>
      </c>
      <c r="Q160" s="406">
        <f t="shared" si="75"/>
        <v>7.4935826942555295E-2</v>
      </c>
      <c r="R160" s="407"/>
      <c r="S160" s="406">
        <f t="shared" si="73"/>
        <v>-0.52966333281985989</v>
      </c>
      <c r="T160" s="407"/>
    </row>
    <row r="161" spans="1:20" x14ac:dyDescent="0.25">
      <c r="A161" s="40" t="s">
        <v>23</v>
      </c>
      <c r="B161" s="108">
        <f t="shared" si="68"/>
        <v>8.6607000795544948</v>
      </c>
      <c r="C161" s="136">
        <f t="shared" si="68"/>
        <v>6.6076233183856505</v>
      </c>
      <c r="D161" s="404">
        <f t="shared" si="68"/>
        <v>7.6332031249999996</v>
      </c>
      <c r="E161" s="405"/>
      <c r="F161" s="137">
        <f t="shared" si="69"/>
        <v>7.7762139338494016</v>
      </c>
      <c r="G161" s="404">
        <f t="shared" si="74"/>
        <v>0.14301080884940198</v>
      </c>
      <c r="H161" s="405"/>
      <c r="I161" s="404">
        <f t="shared" si="70"/>
        <v>-0.88448614570509321</v>
      </c>
      <c r="J161" s="405"/>
      <c r="K161" s="98"/>
      <c r="L161" s="138">
        <f t="shared" si="71"/>
        <v>9.4087636932707355</v>
      </c>
      <c r="M161" s="136">
        <f t="shared" si="71"/>
        <v>7.9352246187663145</v>
      </c>
      <c r="N161" s="404">
        <f t="shared" si="71"/>
        <v>8.2993409007689483</v>
      </c>
      <c r="O161" s="405"/>
      <c r="P161" s="139">
        <f t="shared" si="72"/>
        <v>8.0372267195330132</v>
      </c>
      <c r="Q161" s="404">
        <f t="shared" si="75"/>
        <v>-0.26211418123593511</v>
      </c>
      <c r="R161" s="405"/>
      <c r="S161" s="404">
        <f t="shared" si="73"/>
        <v>-1.3715369737377223</v>
      </c>
      <c r="T161" s="405"/>
    </row>
    <row r="162" spans="1:20" x14ac:dyDescent="0.25">
      <c r="A162" s="40" t="s">
        <v>24</v>
      </c>
      <c r="B162" s="108">
        <f t="shared" si="68"/>
        <v>5.9455445544554459</v>
      </c>
      <c r="C162" s="136">
        <f t="shared" si="68"/>
        <v>4.6439790575916229</v>
      </c>
      <c r="D162" s="404">
        <f t="shared" si="68"/>
        <v>5.1814946619217084</v>
      </c>
      <c r="E162" s="405"/>
      <c r="F162" s="137">
        <f t="shared" si="69"/>
        <v>4.9202279202279202</v>
      </c>
      <c r="G162" s="404">
        <f t="shared" si="74"/>
        <v>-0.26126674169378816</v>
      </c>
      <c r="H162" s="405"/>
      <c r="I162" s="404">
        <f t="shared" si="70"/>
        <v>-1.0253166342275257</v>
      </c>
      <c r="J162" s="405"/>
      <c r="K162" s="98"/>
      <c r="L162" s="138">
        <f t="shared" si="71"/>
        <v>6.8526211671612263</v>
      </c>
      <c r="M162" s="136">
        <f t="shared" si="71"/>
        <v>5.0976702508960576</v>
      </c>
      <c r="N162" s="404">
        <f t="shared" si="71"/>
        <v>5.562218890554723</v>
      </c>
      <c r="O162" s="405"/>
      <c r="P162" s="139">
        <f t="shared" si="72"/>
        <v>5.3707833047455686</v>
      </c>
      <c r="Q162" s="404">
        <f t="shared" si="75"/>
        <v>-0.19143558580915432</v>
      </c>
      <c r="R162" s="405"/>
      <c r="S162" s="404">
        <f t="shared" si="73"/>
        <v>-1.4818378624156576</v>
      </c>
      <c r="T162" s="405"/>
    </row>
    <row r="163" spans="1:20" x14ac:dyDescent="0.25">
      <c r="A163" s="40" t="s">
        <v>25</v>
      </c>
      <c r="B163" s="108">
        <f t="shared" si="68"/>
        <v>7.903471634208298</v>
      </c>
      <c r="C163" s="136">
        <f t="shared" si="68"/>
        <v>8.0285578296049493</v>
      </c>
      <c r="D163" s="404">
        <f t="shared" si="68"/>
        <v>8.4845212383009354</v>
      </c>
      <c r="E163" s="405"/>
      <c r="F163" s="137">
        <f t="shared" si="69"/>
        <v>7.1776346065347445</v>
      </c>
      <c r="G163" s="404">
        <f t="shared" si="74"/>
        <v>-1.3068866317661909</v>
      </c>
      <c r="H163" s="405"/>
      <c r="I163" s="404">
        <f t="shared" si="70"/>
        <v>-0.72583702767355351</v>
      </c>
      <c r="J163" s="405"/>
      <c r="K163" s="98"/>
      <c r="L163" s="138">
        <f t="shared" si="71"/>
        <v>8.0414017356005214</v>
      </c>
      <c r="M163" s="136">
        <f t="shared" si="71"/>
        <v>7.9951791419443179</v>
      </c>
      <c r="N163" s="404">
        <f t="shared" si="71"/>
        <v>7.8850260060224473</v>
      </c>
      <c r="O163" s="405"/>
      <c r="P163" s="139">
        <f t="shared" si="72"/>
        <v>8.2811671757073988</v>
      </c>
      <c r="Q163" s="404">
        <f t="shared" si="75"/>
        <v>0.3961411696849515</v>
      </c>
      <c r="R163" s="405"/>
      <c r="S163" s="404">
        <f t="shared" si="73"/>
        <v>0.23976544010687739</v>
      </c>
      <c r="T163" s="405"/>
    </row>
    <row r="164" spans="1:20" x14ac:dyDescent="0.25">
      <c r="A164" s="40" t="s">
        <v>26</v>
      </c>
      <c r="B164" s="108">
        <f t="shared" si="68"/>
        <v>5.5062213490504259</v>
      </c>
      <c r="C164" s="136">
        <f t="shared" si="68"/>
        <v>4.7511129097531359</v>
      </c>
      <c r="D164" s="404">
        <f t="shared" si="68"/>
        <v>4.5706452973428933</v>
      </c>
      <c r="E164" s="405"/>
      <c r="F164" s="137">
        <f t="shared" si="69"/>
        <v>4.7810886907555137</v>
      </c>
      <c r="G164" s="404">
        <f t="shared" si="74"/>
        <v>0.21044339341262042</v>
      </c>
      <c r="H164" s="405"/>
      <c r="I164" s="404">
        <f t="shared" si="70"/>
        <v>-0.72513265829491225</v>
      </c>
      <c r="J164" s="405"/>
      <c r="K164" s="98"/>
      <c r="L164" s="138">
        <f t="shared" si="71"/>
        <v>4.7028418844173183</v>
      </c>
      <c r="M164" s="136">
        <f t="shared" si="71"/>
        <v>5.0280607215614115</v>
      </c>
      <c r="N164" s="404">
        <f t="shared" si="71"/>
        <v>4.5145248891324927</v>
      </c>
      <c r="O164" s="405"/>
      <c r="P164" s="139">
        <f t="shared" si="72"/>
        <v>4.3688023036083869</v>
      </c>
      <c r="Q164" s="404">
        <f t="shared" si="75"/>
        <v>-0.14572258552410577</v>
      </c>
      <c r="R164" s="405"/>
      <c r="S164" s="404">
        <f t="shared" si="73"/>
        <v>-0.33403958080893137</v>
      </c>
      <c r="T164" s="405"/>
    </row>
    <row r="165" spans="1:20" x14ac:dyDescent="0.25">
      <c r="A165" s="40" t="s">
        <v>27</v>
      </c>
      <c r="B165" s="108">
        <f t="shared" si="68"/>
        <v>10.882352941176471</v>
      </c>
      <c r="C165" s="136">
        <f t="shared" si="68"/>
        <v>10.664804469273744</v>
      </c>
      <c r="D165" s="404">
        <f t="shared" si="68"/>
        <v>8.0437956204379564</v>
      </c>
      <c r="E165" s="405"/>
      <c r="F165" s="137">
        <f t="shared" si="69"/>
        <v>11.237623762376238</v>
      </c>
      <c r="G165" s="404">
        <f t="shared" si="74"/>
        <v>3.1938281419382815</v>
      </c>
      <c r="H165" s="405"/>
      <c r="I165" s="404">
        <f t="shared" si="70"/>
        <v>0.35527082119976683</v>
      </c>
      <c r="J165" s="405"/>
      <c r="K165" s="98"/>
      <c r="L165" s="138">
        <f t="shared" si="71"/>
        <v>8.440389294403893</v>
      </c>
      <c r="M165" s="136">
        <f t="shared" si="71"/>
        <v>8.0317742473058544</v>
      </c>
      <c r="N165" s="404">
        <f t="shared" si="71"/>
        <v>8.5583340302751534</v>
      </c>
      <c r="O165" s="405"/>
      <c r="P165" s="139">
        <f t="shared" si="72"/>
        <v>8.2738949543461864</v>
      </c>
      <c r="Q165" s="404">
        <f t="shared" si="75"/>
        <v>-0.284439075928967</v>
      </c>
      <c r="R165" s="405"/>
      <c r="S165" s="404">
        <f t="shared" si="73"/>
        <v>-0.16649434005770658</v>
      </c>
      <c r="T165" s="405"/>
    </row>
    <row r="166" spans="1:20" x14ac:dyDescent="0.25">
      <c r="A166" s="40" t="s">
        <v>28</v>
      </c>
      <c r="B166" s="108">
        <f t="shared" si="68"/>
        <v>8.6620689655172409</v>
      </c>
      <c r="C166" s="136">
        <f t="shared" si="68"/>
        <v>7.3433476394849784</v>
      </c>
      <c r="D166" s="404">
        <f t="shared" si="68"/>
        <v>7.9401709401709404</v>
      </c>
      <c r="E166" s="405"/>
      <c r="F166" s="137">
        <f t="shared" si="69"/>
        <v>6.7321428571428568</v>
      </c>
      <c r="G166" s="404">
        <f t="shared" si="74"/>
        <v>-1.2080280830280836</v>
      </c>
      <c r="H166" s="405"/>
      <c r="I166" s="404">
        <f t="shared" si="70"/>
        <v>-1.9299261083743842</v>
      </c>
      <c r="J166" s="405"/>
      <c r="K166" s="98"/>
      <c r="L166" s="138">
        <f t="shared" si="71"/>
        <v>8.1448087431693992</v>
      </c>
      <c r="M166" s="136">
        <f t="shared" si="71"/>
        <v>7.7575971731448767</v>
      </c>
      <c r="N166" s="404">
        <f t="shared" si="71"/>
        <v>8.2453987730061353</v>
      </c>
      <c r="O166" s="405"/>
      <c r="P166" s="139">
        <f t="shared" si="72"/>
        <v>8.251146788990825</v>
      </c>
      <c r="Q166" s="404">
        <f t="shared" si="75"/>
        <v>5.7480159846896584E-3</v>
      </c>
      <c r="R166" s="405"/>
      <c r="S166" s="404">
        <f t="shared" si="73"/>
        <v>0.10633804582142581</v>
      </c>
      <c r="T166" s="405"/>
    </row>
    <row r="167" spans="1:20" x14ac:dyDescent="0.25">
      <c r="A167" s="40" t="s">
        <v>29</v>
      </c>
      <c r="B167" s="108">
        <f t="shared" si="68"/>
        <v>8.3661194159394849</v>
      </c>
      <c r="C167" s="136">
        <f t="shared" si="68"/>
        <v>7.5799611622381162</v>
      </c>
      <c r="D167" s="404">
        <f>D102/D37</f>
        <v>7.6664115756384144</v>
      </c>
      <c r="E167" s="405"/>
      <c r="F167" s="137">
        <f t="shared" si="69"/>
        <v>7.532149901380671</v>
      </c>
      <c r="G167" s="404">
        <f t="shared" si="74"/>
        <v>-0.13426167425774338</v>
      </c>
      <c r="H167" s="405"/>
      <c r="I167" s="404">
        <f t="shared" si="70"/>
        <v>-0.83396951455881396</v>
      </c>
      <c r="J167" s="405"/>
      <c r="K167" s="98"/>
      <c r="L167" s="138">
        <f t="shared" si="71"/>
        <v>7.4604905546421501</v>
      </c>
      <c r="M167" s="136">
        <f t="shared" si="71"/>
        <v>7.2979754758018931</v>
      </c>
      <c r="N167" s="404">
        <f t="shared" si="71"/>
        <v>7.0618271410809621</v>
      </c>
      <c r="O167" s="405"/>
      <c r="P167" s="139">
        <f t="shared" si="72"/>
        <v>6.9945531038953659</v>
      </c>
      <c r="Q167" s="404">
        <f t="shared" si="75"/>
        <v>-6.7274037185596214E-2</v>
      </c>
      <c r="R167" s="405"/>
      <c r="S167" s="404">
        <f t="shared" si="73"/>
        <v>-0.46593745074678417</v>
      </c>
      <c r="T167" s="405"/>
    </row>
    <row r="168" spans="1:20" x14ac:dyDescent="0.25">
      <c r="A168" s="40" t="s">
        <v>30</v>
      </c>
      <c r="B168" s="108">
        <f t="shared" si="68"/>
        <v>7.6737372988207371</v>
      </c>
      <c r="C168" s="136">
        <f t="shared" si="68"/>
        <v>6.7752323602565783</v>
      </c>
      <c r="D168" s="404">
        <f t="shared" si="68"/>
        <v>7.3759061309743208</v>
      </c>
      <c r="E168" s="405"/>
      <c r="F168" s="137">
        <f t="shared" si="69"/>
        <v>7.203535325012707</v>
      </c>
      <c r="G168" s="404">
        <f t="shared" si="74"/>
        <v>-0.1723708059616138</v>
      </c>
      <c r="H168" s="405"/>
      <c r="I168" s="404">
        <f t="shared" si="70"/>
        <v>-0.47020197380803008</v>
      </c>
      <c r="J168" s="405"/>
      <c r="K168" s="98"/>
      <c r="L168" s="138">
        <f t="shared" si="71"/>
        <v>7.0653803513125908</v>
      </c>
      <c r="M168" s="136">
        <f t="shared" si="71"/>
        <v>6.3682070508118489</v>
      </c>
      <c r="N168" s="404">
        <f t="shared" si="71"/>
        <v>6.772437597473024</v>
      </c>
      <c r="O168" s="405"/>
      <c r="P168" s="139">
        <f t="shared" si="72"/>
        <v>6.8557214296761648</v>
      </c>
      <c r="Q168" s="404">
        <f t="shared" si="75"/>
        <v>8.328383220314084E-2</v>
      </c>
      <c r="R168" s="405"/>
      <c r="S168" s="404">
        <f t="shared" si="73"/>
        <v>-0.20965892163642597</v>
      </c>
      <c r="T168" s="405"/>
    </row>
    <row r="169" spans="1:20" x14ac:dyDescent="0.25">
      <c r="A169" s="40" t="s">
        <v>31</v>
      </c>
      <c r="B169" s="108">
        <f t="shared" ref="B169:D184" si="76">B104/B39</f>
        <v>7.9407117489309273</v>
      </c>
      <c r="C169" s="136">
        <f t="shared" si="76"/>
        <v>7.7322249967144172</v>
      </c>
      <c r="D169" s="404">
        <f t="shared" si="76"/>
        <v>8.449697636063771</v>
      </c>
      <c r="E169" s="405"/>
      <c r="F169" s="137">
        <f t="shared" si="69"/>
        <v>7.6471727812083792</v>
      </c>
      <c r="G169" s="404">
        <f t="shared" si="74"/>
        <v>-0.80252485485539182</v>
      </c>
      <c r="H169" s="405"/>
      <c r="I169" s="404">
        <f t="shared" si="70"/>
        <v>-0.29353896772254817</v>
      </c>
      <c r="J169" s="405"/>
      <c r="K169" s="98"/>
      <c r="L169" s="138">
        <f t="shared" ref="L169:N184" si="77">L104/L39</f>
        <v>7.9907661935225907</v>
      </c>
      <c r="M169" s="136">
        <f t="shared" si="77"/>
        <v>7.3037774678383673</v>
      </c>
      <c r="N169" s="404">
        <f t="shared" si="77"/>
        <v>7.8720559101915031</v>
      </c>
      <c r="O169" s="405"/>
      <c r="P169" s="139">
        <f t="shared" si="72"/>
        <v>7.6739407454603379</v>
      </c>
      <c r="Q169" s="404">
        <f t="shared" si="75"/>
        <v>-0.19811516473116519</v>
      </c>
      <c r="R169" s="405"/>
      <c r="S169" s="404">
        <f t="shared" si="73"/>
        <v>-0.31682544806225277</v>
      </c>
      <c r="T169" s="405"/>
    </row>
    <row r="170" spans="1:20" x14ac:dyDescent="0.25">
      <c r="A170" s="40" t="s">
        <v>32</v>
      </c>
      <c r="B170" s="108">
        <f t="shared" si="76"/>
        <v>8.438550247116968</v>
      </c>
      <c r="C170" s="136">
        <f t="shared" si="76"/>
        <v>7.9568350406216881</v>
      </c>
      <c r="D170" s="404">
        <f>D105/D40</f>
        <v>7.9370691856012252</v>
      </c>
      <c r="E170" s="405"/>
      <c r="F170" s="137">
        <f t="shared" si="69"/>
        <v>7.5373105574107369</v>
      </c>
      <c r="G170" s="404">
        <f t="shared" si="74"/>
        <v>-0.39975862819048835</v>
      </c>
      <c r="H170" s="405"/>
      <c r="I170" s="404">
        <f t="shared" si="70"/>
        <v>-0.90123968970623114</v>
      </c>
      <c r="J170" s="405"/>
      <c r="K170" s="98"/>
      <c r="L170" s="138">
        <f t="shared" si="77"/>
        <v>8.0410120826627836</v>
      </c>
      <c r="M170" s="136">
        <f t="shared" si="77"/>
        <v>7.7097545537660874</v>
      </c>
      <c r="N170" s="404">
        <f t="shared" si="77"/>
        <v>7.7459439313292728</v>
      </c>
      <c r="O170" s="405"/>
      <c r="P170" s="139">
        <f t="shared" si="72"/>
        <v>7.5776447062166028</v>
      </c>
      <c r="Q170" s="404">
        <f t="shared" si="75"/>
        <v>-0.16829922511267004</v>
      </c>
      <c r="R170" s="405"/>
      <c r="S170" s="404">
        <f t="shared" si="73"/>
        <v>-0.46336737644618076</v>
      </c>
      <c r="T170" s="405"/>
    </row>
    <row r="171" spans="1:20" x14ac:dyDescent="0.25">
      <c r="A171" s="40" t="s">
        <v>33</v>
      </c>
      <c r="B171" s="108">
        <f t="shared" si="76"/>
        <v>8.9961585472324082</v>
      </c>
      <c r="C171" s="136">
        <f t="shared" si="76"/>
        <v>8.7197010975324982</v>
      </c>
      <c r="D171" s="404">
        <f t="shared" si="76"/>
        <v>8.802745406448846</v>
      </c>
      <c r="E171" s="405"/>
      <c r="F171" s="137">
        <f t="shared" si="69"/>
        <v>8.4341662529648627</v>
      </c>
      <c r="G171" s="404">
        <f t="shared" si="74"/>
        <v>-0.36857915348398329</v>
      </c>
      <c r="H171" s="405"/>
      <c r="I171" s="404">
        <f t="shared" si="70"/>
        <v>-0.56199229426754549</v>
      </c>
      <c r="J171" s="405"/>
      <c r="K171" s="98"/>
      <c r="L171" s="138">
        <f t="shared" si="77"/>
        <v>7.5295883493949933</v>
      </c>
      <c r="M171" s="136">
        <f t="shared" si="77"/>
        <v>7.4168784321503392</v>
      </c>
      <c r="N171" s="404">
        <f t="shared" si="77"/>
        <v>7.5272514274015601</v>
      </c>
      <c r="O171" s="405"/>
      <c r="P171" s="139">
        <f t="shared" si="72"/>
        <v>7.3146102651660341</v>
      </c>
      <c r="Q171" s="404">
        <f t="shared" si="75"/>
        <v>-0.21264116223552598</v>
      </c>
      <c r="R171" s="405"/>
      <c r="S171" s="404">
        <f t="shared" si="73"/>
        <v>-0.21497808422895925</v>
      </c>
      <c r="T171" s="405"/>
    </row>
    <row r="172" spans="1:20" x14ac:dyDescent="0.25">
      <c r="A172" s="40" t="s">
        <v>34</v>
      </c>
      <c r="B172" s="108">
        <f t="shared" si="76"/>
        <v>9.3209473254389543</v>
      </c>
      <c r="C172" s="136">
        <f t="shared" si="76"/>
        <v>10.427454047712162</v>
      </c>
      <c r="D172" s="404">
        <f t="shared" si="76"/>
        <v>10.193515076414705</v>
      </c>
      <c r="E172" s="405"/>
      <c r="F172" s="137">
        <f t="shared" si="69"/>
        <v>9.3996531219028743</v>
      </c>
      <c r="G172" s="404">
        <f t="shared" si="74"/>
        <v>-0.79386195451183106</v>
      </c>
      <c r="H172" s="405"/>
      <c r="I172" s="404">
        <f t="shared" si="70"/>
        <v>7.8705796463919953E-2</v>
      </c>
      <c r="J172" s="405"/>
      <c r="K172" s="98"/>
      <c r="L172" s="138">
        <f t="shared" si="77"/>
        <v>10.010671233779066</v>
      </c>
      <c r="M172" s="136">
        <f t="shared" si="77"/>
        <v>9.6870959482813799</v>
      </c>
      <c r="N172" s="404">
        <f t="shared" si="77"/>
        <v>9.5608482871125613</v>
      </c>
      <c r="O172" s="405"/>
      <c r="P172" s="139">
        <f t="shared" si="72"/>
        <v>8.9669183746853651</v>
      </c>
      <c r="Q172" s="404">
        <f t="shared" si="75"/>
        <v>-0.59392991242719617</v>
      </c>
      <c r="R172" s="405"/>
      <c r="S172" s="404">
        <f t="shared" si="73"/>
        <v>-1.0437528590937006</v>
      </c>
      <c r="T172" s="405"/>
    </row>
    <row r="173" spans="1:20" x14ac:dyDescent="0.25">
      <c r="A173" s="40" t="s">
        <v>35</v>
      </c>
      <c r="B173" s="108">
        <f t="shared" si="76"/>
        <v>6.9102591110174849</v>
      </c>
      <c r="C173" s="136">
        <f t="shared" si="76"/>
        <v>6.5408757035199852</v>
      </c>
      <c r="D173" s="404">
        <f t="shared" si="76"/>
        <v>6.7734599884858948</v>
      </c>
      <c r="E173" s="405"/>
      <c r="F173" s="137">
        <f t="shared" si="69"/>
        <v>6.4455007375840028</v>
      </c>
      <c r="G173" s="404">
        <f t="shared" si="74"/>
        <v>-0.32795925090189204</v>
      </c>
      <c r="H173" s="405"/>
      <c r="I173" s="404">
        <f t="shared" si="70"/>
        <v>-0.46475837343348214</v>
      </c>
      <c r="J173" s="405"/>
      <c r="K173" s="98"/>
      <c r="L173" s="138">
        <f t="shared" si="77"/>
        <v>7.289007140707505</v>
      </c>
      <c r="M173" s="136">
        <f t="shared" si="77"/>
        <v>6.1701868249608989</v>
      </c>
      <c r="N173" s="404">
        <f t="shared" si="77"/>
        <v>6.5859247880753253</v>
      </c>
      <c r="O173" s="405"/>
      <c r="P173" s="139">
        <f t="shared" si="72"/>
        <v>6.3449062317326765</v>
      </c>
      <c r="Q173" s="404">
        <f t="shared" si="75"/>
        <v>-0.24101855634264879</v>
      </c>
      <c r="R173" s="405"/>
      <c r="S173" s="404">
        <f t="shared" si="73"/>
        <v>-0.94410090897482846</v>
      </c>
      <c r="T173" s="405"/>
    </row>
    <row r="174" spans="1:20" x14ac:dyDescent="0.25">
      <c r="A174" s="40" t="s">
        <v>36</v>
      </c>
      <c r="B174" s="108">
        <f t="shared" si="76"/>
        <v>9</v>
      </c>
      <c r="C174" s="136">
        <f t="shared" si="76"/>
        <v>7.33203125</v>
      </c>
      <c r="D174" s="404">
        <f t="shared" si="76"/>
        <v>8.4578313253012052</v>
      </c>
      <c r="E174" s="405"/>
      <c r="F174" s="137">
        <f t="shared" si="69"/>
        <v>8.9542349726775949</v>
      </c>
      <c r="G174" s="404">
        <f t="shared" si="74"/>
        <v>0.49640364737638976</v>
      </c>
      <c r="H174" s="405"/>
      <c r="I174" s="404">
        <f t="shared" si="70"/>
        <v>-4.5765027322405061E-2</v>
      </c>
      <c r="J174" s="405"/>
      <c r="K174" s="98"/>
      <c r="L174" s="138">
        <f t="shared" si="77"/>
        <v>9.1221277762544553</v>
      </c>
      <c r="M174" s="136">
        <f t="shared" si="77"/>
        <v>8.4226969769102595</v>
      </c>
      <c r="N174" s="404">
        <f t="shared" si="77"/>
        <v>9.0532873711802946</v>
      </c>
      <c r="O174" s="405"/>
      <c r="P174" s="139">
        <f t="shared" si="72"/>
        <v>9.3911346259315422</v>
      </c>
      <c r="Q174" s="404">
        <f t="shared" si="75"/>
        <v>0.33784725475124766</v>
      </c>
      <c r="R174" s="405"/>
      <c r="S174" s="404">
        <f t="shared" si="73"/>
        <v>0.26900684967708699</v>
      </c>
      <c r="T174" s="405"/>
    </row>
    <row r="175" spans="1:20" x14ac:dyDescent="0.25">
      <c r="A175" s="40" t="s">
        <v>37</v>
      </c>
      <c r="B175" s="108">
        <f t="shared" si="76"/>
        <v>7.9747058823529411</v>
      </c>
      <c r="C175" s="136">
        <f t="shared" si="76"/>
        <v>7.4027777777777777</v>
      </c>
      <c r="D175" s="404">
        <f t="shared" si="76"/>
        <v>8.9465116279069772</v>
      </c>
      <c r="E175" s="405"/>
      <c r="F175" s="137">
        <f t="shared" si="69"/>
        <v>6.1403197158081708</v>
      </c>
      <c r="G175" s="404">
        <f t="shared" si="74"/>
        <v>-2.8061919120988064</v>
      </c>
      <c r="H175" s="405"/>
      <c r="I175" s="404">
        <f t="shared" si="70"/>
        <v>-1.8343861665447703</v>
      </c>
      <c r="J175" s="405"/>
      <c r="K175" s="98"/>
      <c r="L175" s="138">
        <f t="shared" si="77"/>
        <v>8.3416293012242431</v>
      </c>
      <c r="M175" s="136">
        <f t="shared" si="77"/>
        <v>7.9334231503312003</v>
      </c>
      <c r="N175" s="404">
        <f t="shared" si="77"/>
        <v>7.8603260320985164</v>
      </c>
      <c r="O175" s="405"/>
      <c r="P175" s="139">
        <f t="shared" si="72"/>
        <v>8.0081805084124937</v>
      </c>
      <c r="Q175" s="404">
        <f t="shared" si="75"/>
        <v>0.1478544763139773</v>
      </c>
      <c r="R175" s="405"/>
      <c r="S175" s="404">
        <f t="shared" si="73"/>
        <v>-0.33344879281174933</v>
      </c>
      <c r="T175" s="405"/>
    </row>
    <row r="176" spans="1:20" x14ac:dyDescent="0.25">
      <c r="A176" s="40" t="s">
        <v>38</v>
      </c>
      <c r="B176" s="108">
        <f t="shared" si="76"/>
        <v>7.0814956855225315</v>
      </c>
      <c r="C176" s="136">
        <f t="shared" si="76"/>
        <v>8.2232177639267636</v>
      </c>
      <c r="D176" s="404">
        <f t="shared" si="76"/>
        <v>7.5485865724381629</v>
      </c>
      <c r="E176" s="405"/>
      <c r="F176" s="137">
        <f t="shared" si="69"/>
        <v>7.4244670991658941</v>
      </c>
      <c r="G176" s="404">
        <f t="shared" si="74"/>
        <v>-0.1241194732722688</v>
      </c>
      <c r="H176" s="405"/>
      <c r="I176" s="404">
        <f t="shared" si="70"/>
        <v>0.34297141364336259</v>
      </c>
      <c r="J176" s="405"/>
      <c r="K176" s="98"/>
      <c r="L176" s="138">
        <f t="shared" si="77"/>
        <v>6.3096010689062796</v>
      </c>
      <c r="M176" s="136">
        <f t="shared" si="77"/>
        <v>7.0812365659375391</v>
      </c>
      <c r="N176" s="404">
        <f t="shared" si="77"/>
        <v>6.7941812233452126</v>
      </c>
      <c r="O176" s="405"/>
      <c r="P176" s="139">
        <f t="shared" si="72"/>
        <v>6.5064640741694566</v>
      </c>
      <c r="Q176" s="404">
        <f t="shared" si="75"/>
        <v>-0.28771714917575597</v>
      </c>
      <c r="R176" s="405"/>
      <c r="S176" s="404">
        <f t="shared" si="73"/>
        <v>0.19686300526317702</v>
      </c>
      <c r="T176" s="405"/>
    </row>
    <row r="177" spans="1:20" x14ac:dyDescent="0.25">
      <c r="A177" s="40" t="s">
        <v>39</v>
      </c>
      <c r="B177" s="108">
        <f t="shared" si="76"/>
        <v>7.6535234899328861</v>
      </c>
      <c r="C177" s="136">
        <f t="shared" si="76"/>
        <v>7.3577854671280276</v>
      </c>
      <c r="D177" s="404">
        <f t="shared" si="76"/>
        <v>7.2296890672016048</v>
      </c>
      <c r="E177" s="405"/>
      <c r="F177" s="137">
        <f t="shared" si="69"/>
        <v>7.2713455520786772</v>
      </c>
      <c r="G177" s="404">
        <f t="shared" si="74"/>
        <v>4.1656484877072408E-2</v>
      </c>
      <c r="H177" s="405"/>
      <c r="I177" s="404">
        <f t="shared" si="70"/>
        <v>-0.38217793785420895</v>
      </c>
      <c r="J177" s="405"/>
      <c r="K177" s="98"/>
      <c r="L177" s="138">
        <f t="shared" si="77"/>
        <v>6.9558974358974357</v>
      </c>
      <c r="M177" s="136">
        <f t="shared" si="77"/>
        <v>6.9418231791113145</v>
      </c>
      <c r="N177" s="404">
        <f t="shared" si="77"/>
        <v>6.4794231445656001</v>
      </c>
      <c r="O177" s="405"/>
      <c r="P177" s="139">
        <f t="shared" si="72"/>
        <v>6.4108937070333161</v>
      </c>
      <c r="Q177" s="404">
        <f t="shared" si="75"/>
        <v>-6.8529437532284021E-2</v>
      </c>
      <c r="R177" s="405"/>
      <c r="S177" s="404">
        <f t="shared" si="73"/>
        <v>-0.54500372886411963</v>
      </c>
      <c r="T177" s="405"/>
    </row>
    <row r="178" spans="1:20" x14ac:dyDescent="0.25">
      <c r="A178" s="40" t="s">
        <v>40</v>
      </c>
      <c r="B178" s="108">
        <f t="shared" si="76"/>
        <v>6.8664739884393065</v>
      </c>
      <c r="C178" s="136">
        <f t="shared" si="76"/>
        <v>5.9615384615384617</v>
      </c>
      <c r="D178" s="404">
        <f t="shared" si="76"/>
        <v>6.2077697841726618</v>
      </c>
      <c r="E178" s="405"/>
      <c r="F178" s="137">
        <f t="shared" si="69"/>
        <v>6.493354182955434</v>
      </c>
      <c r="G178" s="404">
        <f t="shared" si="74"/>
        <v>0.2855843987827722</v>
      </c>
      <c r="H178" s="405"/>
      <c r="I178" s="404">
        <f t="shared" si="70"/>
        <v>-0.37311980548387247</v>
      </c>
      <c r="J178" s="405"/>
      <c r="K178" s="98"/>
      <c r="L178" s="138">
        <f t="shared" si="77"/>
        <v>5.7048391944694918</v>
      </c>
      <c r="M178" s="136">
        <f t="shared" si="77"/>
        <v>5.4680683052018555</v>
      </c>
      <c r="N178" s="404">
        <f t="shared" si="77"/>
        <v>5.4489750445632801</v>
      </c>
      <c r="O178" s="405"/>
      <c r="P178" s="139">
        <f t="shared" si="72"/>
        <v>5.5204124756994339</v>
      </c>
      <c r="Q178" s="404">
        <f t="shared" si="75"/>
        <v>7.1437431136153862E-2</v>
      </c>
      <c r="R178" s="405"/>
      <c r="S178" s="404">
        <f t="shared" si="73"/>
        <v>-0.1844267187700579</v>
      </c>
      <c r="T178" s="405"/>
    </row>
    <row r="179" spans="1:20" x14ac:dyDescent="0.25">
      <c r="A179" s="40" t="s">
        <v>41</v>
      </c>
      <c r="B179" s="108">
        <f t="shared" si="76"/>
        <v>9.7751572327044034</v>
      </c>
      <c r="C179" s="136">
        <f t="shared" si="76"/>
        <v>7.6925566343042071</v>
      </c>
      <c r="D179" s="404">
        <f t="shared" si="76"/>
        <v>8.7731092436974798</v>
      </c>
      <c r="E179" s="405"/>
      <c r="F179" s="137">
        <f t="shared" si="69"/>
        <v>7.2381756756756754</v>
      </c>
      <c r="G179" s="404">
        <f t="shared" si="74"/>
        <v>-1.5349335680218044</v>
      </c>
      <c r="H179" s="405"/>
      <c r="I179" s="404">
        <f t="shared" si="70"/>
        <v>-2.536981557028728</v>
      </c>
      <c r="J179" s="405"/>
      <c r="K179" s="98"/>
      <c r="L179" s="138">
        <f t="shared" si="77"/>
        <v>7.4184147020605158</v>
      </c>
      <c r="M179" s="136">
        <f t="shared" si="77"/>
        <v>7.0972191157831954</v>
      </c>
      <c r="N179" s="404">
        <f t="shared" si="77"/>
        <v>7.1315382917678214</v>
      </c>
      <c r="O179" s="405"/>
      <c r="P179" s="139">
        <f t="shared" si="72"/>
        <v>6.8316763325048333</v>
      </c>
      <c r="Q179" s="404">
        <f t="shared" si="75"/>
        <v>-0.29986195926298809</v>
      </c>
      <c r="R179" s="405"/>
      <c r="S179" s="404">
        <f t="shared" si="73"/>
        <v>-0.58673836955568248</v>
      </c>
      <c r="T179" s="405"/>
    </row>
    <row r="180" spans="1:20" x14ac:dyDescent="0.25">
      <c r="A180" s="40" t="s">
        <v>42</v>
      </c>
      <c r="B180" s="108">
        <f t="shared" si="76"/>
        <v>6.6597194388777554</v>
      </c>
      <c r="C180" s="136">
        <f t="shared" si="76"/>
        <v>6.8047834518422752</v>
      </c>
      <c r="D180" s="404">
        <f t="shared" si="76"/>
        <v>6.4982618771726539</v>
      </c>
      <c r="E180" s="405"/>
      <c r="F180" s="137">
        <f t="shared" si="69"/>
        <v>6.5368731563421827</v>
      </c>
      <c r="G180" s="404">
        <f t="shared" si="74"/>
        <v>3.8611279169528778E-2</v>
      </c>
      <c r="H180" s="405"/>
      <c r="I180" s="404">
        <f t="shared" si="70"/>
        <v>-0.12284628253557273</v>
      </c>
      <c r="J180" s="405"/>
      <c r="K180" s="98"/>
      <c r="L180" s="138">
        <f t="shared" si="77"/>
        <v>6.1580404685835992</v>
      </c>
      <c r="M180" s="136">
        <f t="shared" si="77"/>
        <v>6.0651216827687415</v>
      </c>
      <c r="N180" s="404">
        <f t="shared" si="77"/>
        <v>6.0550321302604244</v>
      </c>
      <c r="O180" s="405"/>
      <c r="P180" s="139">
        <f t="shared" si="72"/>
        <v>5.8428530365868685</v>
      </c>
      <c r="Q180" s="404">
        <f t="shared" si="75"/>
        <v>-0.21217909367355592</v>
      </c>
      <c r="R180" s="405"/>
      <c r="S180" s="404">
        <f t="shared" si="73"/>
        <v>-0.31518743199673072</v>
      </c>
      <c r="T180" s="405"/>
    </row>
    <row r="181" spans="1:20" x14ac:dyDescent="0.25">
      <c r="A181" s="40" t="s">
        <v>43</v>
      </c>
      <c r="B181" s="108">
        <f t="shared" si="76"/>
        <v>8.245228215767634</v>
      </c>
      <c r="C181" s="136">
        <f t="shared" si="76"/>
        <v>8.3234122593494142</v>
      </c>
      <c r="D181" s="404">
        <f t="shared" si="76"/>
        <v>7.8344716372604815</v>
      </c>
      <c r="E181" s="405"/>
      <c r="F181" s="137">
        <f t="shared" si="69"/>
        <v>7.6778228812857261</v>
      </c>
      <c r="G181" s="404">
        <f t="shared" si="74"/>
        <v>-0.15664875597475536</v>
      </c>
      <c r="H181" s="405"/>
      <c r="I181" s="404">
        <f t="shared" si="70"/>
        <v>-0.56740533448190789</v>
      </c>
      <c r="J181" s="405"/>
      <c r="K181" s="98"/>
      <c r="L181" s="138">
        <f t="shared" si="77"/>
        <v>7.0362201068028787</v>
      </c>
      <c r="M181" s="136">
        <f t="shared" si="77"/>
        <v>7.0098592897482535</v>
      </c>
      <c r="N181" s="404">
        <f t="shared" si="77"/>
        <v>6.9546517905344611</v>
      </c>
      <c r="O181" s="405"/>
      <c r="P181" s="139">
        <f t="shared" si="72"/>
        <v>6.7876272781723284</v>
      </c>
      <c r="Q181" s="404">
        <f t="shared" si="75"/>
        <v>-0.16702451236213278</v>
      </c>
      <c r="R181" s="405"/>
      <c r="S181" s="404">
        <f t="shared" si="73"/>
        <v>-0.24859282863055032</v>
      </c>
      <c r="T181" s="405"/>
    </row>
    <row r="182" spans="1:20" x14ac:dyDescent="0.25">
      <c r="A182" s="40" t="s">
        <v>44</v>
      </c>
      <c r="B182" s="108">
        <f t="shared" si="76"/>
        <v>8.0328437917222963</v>
      </c>
      <c r="C182" s="136">
        <f t="shared" si="76"/>
        <v>7.4377925597437793</v>
      </c>
      <c r="D182" s="404">
        <f t="shared" si="76"/>
        <v>7.47234749584619</v>
      </c>
      <c r="E182" s="405"/>
      <c r="F182" s="137">
        <f t="shared" si="69"/>
        <v>7.1395412342981981</v>
      </c>
      <c r="G182" s="404">
        <f t="shared" si="74"/>
        <v>-0.33280626154799187</v>
      </c>
      <c r="H182" s="405"/>
      <c r="I182" s="404">
        <f t="shared" si="70"/>
        <v>-0.89330255742409825</v>
      </c>
      <c r="J182" s="405"/>
      <c r="K182" s="98"/>
      <c r="L182" s="138">
        <f t="shared" si="77"/>
        <v>7.5751136059877036</v>
      </c>
      <c r="M182" s="136">
        <f t="shared" si="77"/>
        <v>7.0511373353856674</v>
      </c>
      <c r="N182" s="404">
        <f t="shared" si="77"/>
        <v>7.1488219612364006</v>
      </c>
      <c r="O182" s="405"/>
      <c r="P182" s="139">
        <f t="shared" si="72"/>
        <v>7.0797348946897616</v>
      </c>
      <c r="Q182" s="404">
        <f t="shared" si="75"/>
        <v>-6.9087066546638987E-2</v>
      </c>
      <c r="R182" s="405"/>
      <c r="S182" s="404">
        <f t="shared" si="73"/>
        <v>-0.49537871129794198</v>
      </c>
      <c r="T182" s="405"/>
    </row>
    <row r="183" spans="1:20" x14ac:dyDescent="0.25">
      <c r="A183" s="41" t="s">
        <v>45</v>
      </c>
      <c r="B183" s="108">
        <f t="shared" si="76"/>
        <v>9.9608145106091719</v>
      </c>
      <c r="C183" s="136">
        <f t="shared" si="76"/>
        <v>7.0254668930390496</v>
      </c>
      <c r="D183" s="404">
        <f t="shared" si="76"/>
        <v>8.6420361247947461</v>
      </c>
      <c r="E183" s="405"/>
      <c r="F183" s="137">
        <f t="shared" si="69"/>
        <v>7.1169590643274852</v>
      </c>
      <c r="G183" s="404">
        <f t="shared" si="74"/>
        <v>-1.525077060467261</v>
      </c>
      <c r="H183" s="405"/>
      <c r="I183" s="404">
        <f t="shared" si="70"/>
        <v>-2.8438554462816867</v>
      </c>
      <c r="J183" s="405"/>
      <c r="K183" s="98"/>
      <c r="L183" s="138">
        <f t="shared" si="77"/>
        <v>8.45639754556721</v>
      </c>
      <c r="M183" s="136">
        <f t="shared" si="77"/>
        <v>6.4268563806136063</v>
      </c>
      <c r="N183" s="404">
        <f t="shared" si="77"/>
        <v>6.839050131926121</v>
      </c>
      <c r="O183" s="405"/>
      <c r="P183" s="139">
        <f t="shared" si="72"/>
        <v>6.1623194654020264</v>
      </c>
      <c r="Q183" s="404">
        <f t="shared" si="75"/>
        <v>-0.67673066652409464</v>
      </c>
      <c r="R183" s="405"/>
      <c r="S183" s="404">
        <f t="shared" si="73"/>
        <v>-2.2940780801651837</v>
      </c>
      <c r="T183" s="405"/>
    </row>
    <row r="184" spans="1:20" x14ac:dyDescent="0.25">
      <c r="A184" s="39" t="s">
        <v>46</v>
      </c>
      <c r="B184" s="108">
        <f t="shared" si="76"/>
        <v>7.285503022922013</v>
      </c>
      <c r="C184" s="136">
        <f t="shared" si="76"/>
        <v>6.1939723969580323</v>
      </c>
      <c r="D184" s="404">
        <f t="shared" si="76"/>
        <v>6.4338016820264894</v>
      </c>
      <c r="E184" s="405"/>
      <c r="F184" s="137">
        <f t="shared" si="69"/>
        <v>6.2358937885253676</v>
      </c>
      <c r="G184" s="404">
        <f t="shared" si="74"/>
        <v>-0.19790789350112181</v>
      </c>
      <c r="H184" s="405"/>
      <c r="I184" s="404">
        <f t="shared" si="70"/>
        <v>-1.0496092343966454</v>
      </c>
      <c r="J184" s="405"/>
      <c r="K184" s="98"/>
      <c r="L184" s="138">
        <f t="shared" si="77"/>
        <v>6.4418083804265738</v>
      </c>
      <c r="M184" s="136">
        <f t="shared" si="77"/>
        <v>5.7844111519271886</v>
      </c>
      <c r="N184" s="404">
        <f t="shared" si="77"/>
        <v>5.9514492383191904</v>
      </c>
      <c r="O184" s="405"/>
      <c r="P184" s="139">
        <f t="shared" si="72"/>
        <v>5.9762307675968085</v>
      </c>
      <c r="Q184" s="404">
        <f t="shared" si="75"/>
        <v>2.478152927761812E-2</v>
      </c>
      <c r="R184" s="405"/>
      <c r="S184" s="404">
        <f t="shared" si="73"/>
        <v>-0.46557761282976529</v>
      </c>
      <c r="T184" s="405"/>
    </row>
    <row r="185" spans="1:20" ht="21" x14ac:dyDescent="0.35">
      <c r="A185" s="393" t="s">
        <v>65</v>
      </c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</row>
    <row r="186" spans="1:20" x14ac:dyDescent="0.25">
      <c r="A186" s="54"/>
      <c r="B186" s="381" t="s">
        <v>151</v>
      </c>
      <c r="C186" s="382"/>
      <c r="D186" s="382"/>
      <c r="E186" s="382"/>
      <c r="F186" s="382"/>
      <c r="G186" s="382"/>
      <c r="H186" s="382"/>
      <c r="I186" s="382"/>
      <c r="J186" s="383"/>
      <c r="K186" s="84"/>
      <c r="L186" s="381" t="str">
        <f>L$5</f>
        <v>acumulado julio</v>
      </c>
      <c r="M186" s="382"/>
      <c r="N186" s="382"/>
      <c r="O186" s="382"/>
      <c r="P186" s="382"/>
      <c r="Q186" s="382"/>
      <c r="R186" s="382"/>
      <c r="S186" s="382"/>
      <c r="T186" s="383"/>
    </row>
    <row r="187" spans="1:20" x14ac:dyDescent="0.25">
      <c r="A187" s="4"/>
      <c r="B187" s="85">
        <f>B$6</f>
        <v>2019</v>
      </c>
      <c r="C187" s="86">
        <f>C$6</f>
        <v>2022</v>
      </c>
      <c r="D187" s="381">
        <f>D$6</f>
        <v>2023</v>
      </c>
      <c r="E187" s="383"/>
      <c r="F187" s="2">
        <f>E$6</f>
        <v>2024</v>
      </c>
      <c r="G187" s="391" t="str">
        <f>CONCATENATE("dif ",RIGHT(F187,2),"-",RIGHT(D187,2))</f>
        <v>dif 24-23</v>
      </c>
      <c r="H187" s="392"/>
      <c r="I187" s="391" t="str">
        <f>CONCATENATE("dif ",RIGHT(F187,2),"-",RIGHT(B187,2))</f>
        <v>dif 24-19</v>
      </c>
      <c r="J187" s="392"/>
      <c r="K187" s="87"/>
      <c r="L187" s="85">
        <f>L$6</f>
        <v>2019</v>
      </c>
      <c r="M187" s="86">
        <f>M$6</f>
        <v>2022</v>
      </c>
      <c r="N187" s="381">
        <f>N$6</f>
        <v>2023</v>
      </c>
      <c r="O187" s="383"/>
      <c r="P187" s="2">
        <f>O$6</f>
        <v>2024</v>
      </c>
      <c r="Q187" s="391" t="str">
        <f>CONCATENATE("dif ",RIGHT(P187,2),"-",RIGHT(N187,2))</f>
        <v>dif 24-23</v>
      </c>
      <c r="R187" s="392"/>
      <c r="S187" s="391" t="str">
        <f>CONCATENATE("dif ",RIGHT(P187,2),"-",RIGHT(L187,2))</f>
        <v>dif 24-19</v>
      </c>
      <c r="T187" s="392"/>
    </row>
    <row r="188" spans="1:20" x14ac:dyDescent="0.25">
      <c r="A188" s="88" t="s">
        <v>48</v>
      </c>
      <c r="B188" s="89">
        <f t="shared" ref="B188:D198" si="78">B123/B58</f>
        <v>7.2050690218371924</v>
      </c>
      <c r="C188" s="140">
        <f t="shared" si="78"/>
        <v>6.5127608323799944</v>
      </c>
      <c r="D188" s="410">
        <f>D123/D58</f>
        <v>6.7732592468560249</v>
      </c>
      <c r="E188" s="411"/>
      <c r="F188" s="116">
        <f t="shared" ref="F188:F198" si="79">E123/E58</f>
        <v>6.644784296107721</v>
      </c>
      <c r="G188" s="396">
        <f>F188-D188</f>
        <v>-0.12847495074830384</v>
      </c>
      <c r="H188" s="397"/>
      <c r="I188" s="396">
        <f t="shared" ref="I188:I198" si="80">F188-B188</f>
        <v>-0.56028472572947141</v>
      </c>
      <c r="J188" s="397"/>
      <c r="K188" s="91"/>
      <c r="L188" s="89">
        <f t="shared" ref="L188:N198" si="81">L123/L58</f>
        <v>7.0034504410568461</v>
      </c>
      <c r="M188" s="113">
        <f t="shared" si="81"/>
        <v>6.5158814932048754</v>
      </c>
      <c r="N188" s="410">
        <f>N123/N58</f>
        <v>6.5610869242483583</v>
      </c>
      <c r="O188" s="411"/>
      <c r="P188" s="116">
        <f t="shared" ref="P188:P198" si="82">O123/O58</f>
        <v>6.553053182824625</v>
      </c>
      <c r="Q188" s="394">
        <f>P188-N188</f>
        <v>-8.0337414237332538E-3</v>
      </c>
      <c r="R188" s="395"/>
      <c r="S188" s="394">
        <f t="shared" ref="S188:S198" si="83">P188-L188</f>
        <v>-0.4503972582322211</v>
      </c>
      <c r="T188" s="395"/>
    </row>
    <row r="189" spans="1:20" x14ac:dyDescent="0.25">
      <c r="A189" s="141" t="s">
        <v>49</v>
      </c>
      <c r="B189" s="142">
        <f t="shared" si="78"/>
        <v>7.5966545734741713</v>
      </c>
      <c r="C189" s="143">
        <f t="shared" si="78"/>
        <v>7.1580594869057226</v>
      </c>
      <c r="D189" s="414">
        <f>D124/D59</f>
        <v>7.3515560678412646</v>
      </c>
      <c r="E189" s="415"/>
      <c r="F189" s="144">
        <f t="shared" si="79"/>
        <v>7.3441230252705418</v>
      </c>
      <c r="G189" s="406">
        <f t="shared" ref="G189:G198" si="84">F189-D189</f>
        <v>-7.4330425707227477E-3</v>
      </c>
      <c r="H189" s="407"/>
      <c r="I189" s="406">
        <f t="shared" si="80"/>
        <v>-0.25253154820362944</v>
      </c>
      <c r="J189" s="407"/>
      <c r="K189" s="98"/>
      <c r="L189" s="142">
        <f t="shared" si="81"/>
        <v>7.3301107047061693</v>
      </c>
      <c r="M189" s="143">
        <f t="shared" si="81"/>
        <v>7.1280102874670339</v>
      </c>
      <c r="N189" s="414">
        <f t="shared" si="81"/>
        <v>7.1320387846105984</v>
      </c>
      <c r="O189" s="415"/>
      <c r="P189" s="144">
        <f t="shared" si="82"/>
        <v>7.0581214378100263</v>
      </c>
      <c r="Q189" s="406">
        <f t="shared" ref="Q189:Q198" si="85">P189-N189</f>
        <v>-7.3917346800572048E-2</v>
      </c>
      <c r="R189" s="407"/>
      <c r="S189" s="406">
        <f t="shared" si="83"/>
        <v>-0.271989266896143</v>
      </c>
      <c r="T189" s="407"/>
    </row>
    <row r="190" spans="1:20" x14ac:dyDescent="0.25">
      <c r="A190" s="145" t="s">
        <v>50</v>
      </c>
      <c r="B190" s="108">
        <f t="shared" si="78"/>
        <v>8.2578639356254566</v>
      </c>
      <c r="C190" s="136">
        <f t="shared" si="78"/>
        <v>7.167841512711723</v>
      </c>
      <c r="D190" s="404">
        <f t="shared" si="78"/>
        <v>7.7222369937073472</v>
      </c>
      <c r="E190" s="405"/>
      <c r="F190" s="137">
        <f t="shared" si="79"/>
        <v>7.3925116386568499</v>
      </c>
      <c r="G190" s="404">
        <f t="shared" si="84"/>
        <v>-0.32972535505049727</v>
      </c>
      <c r="H190" s="405"/>
      <c r="I190" s="404">
        <f t="shared" si="80"/>
        <v>-0.86535229696860672</v>
      </c>
      <c r="J190" s="405"/>
      <c r="K190" s="98"/>
      <c r="L190" s="108">
        <f t="shared" si="81"/>
        <v>7.7054712854662721</v>
      </c>
      <c r="M190" s="136">
        <f t="shared" si="81"/>
        <v>6.9899155806948388</v>
      </c>
      <c r="N190" s="404">
        <f t="shared" si="81"/>
        <v>7.2586322645957937</v>
      </c>
      <c r="O190" s="405"/>
      <c r="P190" s="137">
        <f t="shared" si="82"/>
        <v>7.2210512960306312</v>
      </c>
      <c r="Q190" s="404">
        <f t="shared" si="85"/>
        <v>-3.7580968565162465E-2</v>
      </c>
      <c r="R190" s="405"/>
      <c r="S190" s="404">
        <f t="shared" si="83"/>
        <v>-0.48441998943564091</v>
      </c>
      <c r="T190" s="405"/>
    </row>
    <row r="191" spans="1:20" x14ac:dyDescent="0.25">
      <c r="A191" s="145" t="s">
        <v>51</v>
      </c>
      <c r="B191" s="108">
        <f t="shared" si="78"/>
        <v>5.313264346190028</v>
      </c>
      <c r="C191" s="136">
        <f t="shared" si="78"/>
        <v>4.897950469684031</v>
      </c>
      <c r="D191" s="404">
        <f t="shared" si="78"/>
        <v>3.7549999999999999</v>
      </c>
      <c r="E191" s="405"/>
      <c r="F191" s="137">
        <f t="shared" si="79"/>
        <v>4.9892344497607652</v>
      </c>
      <c r="G191" s="404">
        <f t="shared" si="84"/>
        <v>1.2342344497607654</v>
      </c>
      <c r="H191" s="405"/>
      <c r="I191" s="404">
        <f t="shared" si="80"/>
        <v>-0.32402989642926272</v>
      </c>
      <c r="J191" s="405"/>
      <c r="K191" s="98"/>
      <c r="L191" s="108">
        <f t="shared" si="81"/>
        <v>5.0943210250966713</v>
      </c>
      <c r="M191" s="136">
        <f t="shared" si="81"/>
        <v>4.730237411948865</v>
      </c>
      <c r="N191" s="404">
        <f t="shared" si="81"/>
        <v>3.2380149441248429</v>
      </c>
      <c r="O191" s="405"/>
      <c r="P191" s="137">
        <f t="shared" si="82"/>
        <v>4.1941023349780489</v>
      </c>
      <c r="Q191" s="404">
        <f t="shared" si="85"/>
        <v>0.95608739085320593</v>
      </c>
      <c r="R191" s="405"/>
      <c r="S191" s="404">
        <f t="shared" si="83"/>
        <v>-0.90021869011862243</v>
      </c>
      <c r="T191" s="405"/>
    </row>
    <row r="192" spans="1:20" x14ac:dyDescent="0.25">
      <c r="A192" s="145" t="s">
        <v>52</v>
      </c>
      <c r="B192" s="108">
        <f t="shared" si="78"/>
        <v>6.6953218712514992</v>
      </c>
      <c r="C192" s="136">
        <f t="shared" si="78"/>
        <v>5.6479330349294781</v>
      </c>
      <c r="D192" s="404">
        <f t="shared" si="78"/>
        <v>6.1112336431001788</v>
      </c>
      <c r="E192" s="405"/>
      <c r="F192" s="137">
        <f t="shared" si="79"/>
        <v>5.9086820362473347</v>
      </c>
      <c r="G192" s="404">
        <f t="shared" si="84"/>
        <v>-0.20255160685284412</v>
      </c>
      <c r="H192" s="405"/>
      <c r="I192" s="404">
        <f t="shared" si="80"/>
        <v>-0.78663983500416457</v>
      </c>
      <c r="J192" s="405"/>
      <c r="K192" s="98"/>
      <c r="L192" s="108">
        <f t="shared" si="81"/>
        <v>7.0182121041401428</v>
      </c>
      <c r="M192" s="136">
        <f t="shared" si="81"/>
        <v>5.996162223835702</v>
      </c>
      <c r="N192" s="404">
        <f t="shared" si="81"/>
        <v>6.3434305329432998</v>
      </c>
      <c r="O192" s="405"/>
      <c r="P192" s="137">
        <f t="shared" si="82"/>
        <v>6.2284768401251052</v>
      </c>
      <c r="Q192" s="404">
        <f t="shared" si="85"/>
        <v>-0.11495369281819467</v>
      </c>
      <c r="R192" s="405"/>
      <c r="S192" s="404">
        <f t="shared" si="83"/>
        <v>-0.78973526401503769</v>
      </c>
      <c r="T192" s="405"/>
    </row>
    <row r="193" spans="1:20" x14ac:dyDescent="0.25">
      <c r="A193" s="145" t="s">
        <v>53</v>
      </c>
      <c r="B193" s="108">
        <f t="shared" si="78"/>
        <v>7.280534500273502</v>
      </c>
      <c r="C193" s="136">
        <f t="shared" si="78"/>
        <v>6.4427972929423136</v>
      </c>
      <c r="D193" s="404">
        <f t="shared" si="78"/>
        <v>5.7923947029611922</v>
      </c>
      <c r="E193" s="405"/>
      <c r="F193" s="137">
        <f t="shared" si="79"/>
        <v>6.7274272669872266</v>
      </c>
      <c r="G193" s="404">
        <f t="shared" si="84"/>
        <v>0.93503256402603441</v>
      </c>
      <c r="H193" s="405"/>
      <c r="I193" s="404">
        <f t="shared" si="80"/>
        <v>-0.55310723328627542</v>
      </c>
      <c r="J193" s="405"/>
      <c r="K193" s="98"/>
      <c r="L193" s="108">
        <f t="shared" si="81"/>
        <v>7.3164885514787423</v>
      </c>
      <c r="M193" s="136">
        <f t="shared" si="81"/>
        <v>6.658822435986802</v>
      </c>
      <c r="N193" s="404">
        <f t="shared" si="81"/>
        <v>5.4087634003124494</v>
      </c>
      <c r="O193" s="405"/>
      <c r="P193" s="137">
        <f t="shared" si="82"/>
        <v>6.0865732906059842</v>
      </c>
      <c r="Q193" s="404">
        <f t="shared" si="85"/>
        <v>0.67780989029353478</v>
      </c>
      <c r="R193" s="405"/>
      <c r="S193" s="404">
        <f t="shared" si="83"/>
        <v>-1.2299152608727582</v>
      </c>
      <c r="T193" s="405"/>
    </row>
    <row r="194" spans="1:20" x14ac:dyDescent="0.25">
      <c r="A194" s="145" t="s">
        <v>54</v>
      </c>
      <c r="B194" s="108">
        <f t="shared" si="78"/>
        <v>2.3600534014395169</v>
      </c>
      <c r="C194" s="136">
        <f t="shared" si="78"/>
        <v>2.3937399767737655</v>
      </c>
      <c r="D194" s="404">
        <f t="shared" si="78"/>
        <v>2.4037477691850091</v>
      </c>
      <c r="E194" s="405"/>
      <c r="F194" s="137">
        <f t="shared" si="79"/>
        <v>2.0914386094674557</v>
      </c>
      <c r="G194" s="404">
        <f t="shared" si="84"/>
        <v>-0.31230915971755335</v>
      </c>
      <c r="H194" s="405"/>
      <c r="I194" s="404">
        <f t="shared" si="80"/>
        <v>-0.26861479197206117</v>
      </c>
      <c r="J194" s="405"/>
      <c r="K194" s="98"/>
      <c r="L194" s="108">
        <f t="shared" si="81"/>
        <v>2.2539951293053462</v>
      </c>
      <c r="M194" s="136">
        <f t="shared" si="81"/>
        <v>2.4589401162411022</v>
      </c>
      <c r="N194" s="404">
        <f t="shared" si="81"/>
        <v>2.3328637384402939</v>
      </c>
      <c r="O194" s="405"/>
      <c r="P194" s="137">
        <f t="shared" si="82"/>
        <v>2.3599787815726119</v>
      </c>
      <c r="Q194" s="404">
        <f>P194-N194</f>
        <v>2.711504313231794E-2</v>
      </c>
      <c r="R194" s="405"/>
      <c r="S194" s="404">
        <f t="shared" si="83"/>
        <v>0.10598365226726569</v>
      </c>
      <c r="T194" s="405"/>
    </row>
    <row r="195" spans="1:20" x14ac:dyDescent="0.25">
      <c r="A195" s="145" t="s">
        <v>55</v>
      </c>
      <c r="B195" s="108">
        <f t="shared" si="78"/>
        <v>2.0936858901299291</v>
      </c>
      <c r="C195" s="136">
        <f t="shared" si="78"/>
        <v>2.5052631578947366</v>
      </c>
      <c r="D195" s="404">
        <f t="shared" si="78"/>
        <v>2.2105990783410139</v>
      </c>
      <c r="E195" s="405"/>
      <c r="F195" s="137">
        <f t="shared" si="79"/>
        <v>2.2077073807968648</v>
      </c>
      <c r="G195" s="404">
        <f t="shared" si="84"/>
        <v>-2.8916975441490855E-3</v>
      </c>
      <c r="H195" s="405"/>
      <c r="I195" s="404">
        <f t="shared" si="80"/>
        <v>0.11402149066693568</v>
      </c>
      <c r="J195" s="405"/>
      <c r="K195" s="98"/>
      <c r="L195" s="108">
        <f t="shared" si="81"/>
        <v>2.5866092778574843</v>
      </c>
      <c r="M195" s="136">
        <f t="shared" si="81"/>
        <v>2.7554066192219997</v>
      </c>
      <c r="N195" s="404">
        <f t="shared" si="81"/>
        <v>2.5603175056391514</v>
      </c>
      <c r="O195" s="405"/>
      <c r="P195" s="137">
        <f t="shared" si="82"/>
        <v>2.6994761918854131</v>
      </c>
      <c r="Q195" s="404">
        <f t="shared" si="85"/>
        <v>0.13915868624626171</v>
      </c>
      <c r="R195" s="405"/>
      <c r="S195" s="404">
        <f t="shared" si="83"/>
        <v>0.11286691402792881</v>
      </c>
      <c r="T195" s="405"/>
    </row>
    <row r="196" spans="1:20" x14ac:dyDescent="0.25">
      <c r="A196" s="145" t="s">
        <v>56</v>
      </c>
      <c r="B196" s="108">
        <f t="shared" si="78"/>
        <v>7.2991793386434951</v>
      </c>
      <c r="C196" s="136">
        <f t="shared" si="78"/>
        <v>6.9023408766388297</v>
      </c>
      <c r="D196" s="404">
        <f t="shared" si="78"/>
        <v>6.8557834898665346</v>
      </c>
      <c r="E196" s="405"/>
      <c r="F196" s="137">
        <f t="shared" si="79"/>
        <v>6.9805567830313739</v>
      </c>
      <c r="G196" s="404">
        <f t="shared" si="84"/>
        <v>0.12477329316483932</v>
      </c>
      <c r="H196" s="405"/>
      <c r="I196" s="404">
        <f t="shared" si="80"/>
        <v>-0.31862255561212116</v>
      </c>
      <c r="J196" s="405"/>
      <c r="K196" s="98"/>
      <c r="L196" s="108">
        <f t="shared" si="81"/>
        <v>7.5308366898048957</v>
      </c>
      <c r="M196" s="136">
        <f t="shared" si="81"/>
        <v>6.6962722385108178</v>
      </c>
      <c r="N196" s="404">
        <f t="shared" si="81"/>
        <v>6.7270628088583262</v>
      </c>
      <c r="O196" s="405"/>
      <c r="P196" s="137">
        <f t="shared" si="82"/>
        <v>6.9479903176642859</v>
      </c>
      <c r="Q196" s="404">
        <f t="shared" si="85"/>
        <v>0.22092750880595968</v>
      </c>
      <c r="R196" s="405"/>
      <c r="S196" s="404">
        <f t="shared" si="83"/>
        <v>-0.58284637214060986</v>
      </c>
      <c r="T196" s="405"/>
    </row>
    <row r="197" spans="1:20" x14ac:dyDescent="0.25">
      <c r="A197" s="146" t="s">
        <v>57</v>
      </c>
      <c r="B197" s="108">
        <f t="shared" si="78"/>
        <v>6.1753995082974802</v>
      </c>
      <c r="C197" s="109">
        <f t="shared" si="78"/>
        <v>5.606170672978819</v>
      </c>
      <c r="D197" s="404">
        <f t="shared" si="78"/>
        <v>5.7056444673894342</v>
      </c>
      <c r="E197" s="405"/>
      <c r="F197" s="147">
        <f t="shared" si="79"/>
        <v>5.9049370994540711</v>
      </c>
      <c r="G197" s="404">
        <f t="shared" si="84"/>
        <v>0.19929263206463688</v>
      </c>
      <c r="H197" s="405"/>
      <c r="I197" s="404">
        <f t="shared" si="80"/>
        <v>-0.27046240884340911</v>
      </c>
      <c r="J197" s="405"/>
      <c r="K197" s="98"/>
      <c r="L197" s="108">
        <f t="shared" si="81"/>
        <v>6.0736452181121123</v>
      </c>
      <c r="M197" s="109">
        <f t="shared" si="81"/>
        <v>5.7535839075204915</v>
      </c>
      <c r="N197" s="404">
        <f t="shared" si="81"/>
        <v>5.9247770700636941</v>
      </c>
      <c r="O197" s="405"/>
      <c r="P197" s="147">
        <f t="shared" si="82"/>
        <v>5.9056519105207652</v>
      </c>
      <c r="Q197" s="404">
        <f t="shared" si="85"/>
        <v>-1.9125159542928927E-2</v>
      </c>
      <c r="R197" s="405"/>
      <c r="S197" s="404">
        <f t="shared" si="83"/>
        <v>-0.16799330759134712</v>
      </c>
      <c r="T197" s="405"/>
    </row>
    <row r="198" spans="1:20" x14ac:dyDescent="0.25">
      <c r="A198" s="148" t="s">
        <v>58</v>
      </c>
      <c r="B198" s="110">
        <f t="shared" si="78"/>
        <v>5.3728471967753757</v>
      </c>
      <c r="C198" s="149">
        <f t="shared" si="78"/>
        <v>5.2815533980582527</v>
      </c>
      <c r="D198" s="416">
        <f t="shared" si="78"/>
        <v>6.055742532604123</v>
      </c>
      <c r="E198" s="417"/>
      <c r="F198" s="150">
        <f t="shared" si="79"/>
        <v>5.3236797274275975</v>
      </c>
      <c r="G198" s="404">
        <f t="shared" si="84"/>
        <v>-0.73206280517652544</v>
      </c>
      <c r="H198" s="405"/>
      <c r="I198" s="404">
        <f t="shared" si="80"/>
        <v>-4.9167469347778159E-2</v>
      </c>
      <c r="J198" s="405"/>
      <c r="K198" s="98"/>
      <c r="L198" s="110">
        <f t="shared" si="81"/>
        <v>5.7368553793057675</v>
      </c>
      <c r="M198" s="149">
        <f t="shared" si="81"/>
        <v>5.507566581068204</v>
      </c>
      <c r="N198" s="416">
        <f t="shared" si="81"/>
        <v>6.8549733025997144</v>
      </c>
      <c r="O198" s="417"/>
      <c r="P198" s="150">
        <f t="shared" si="82"/>
        <v>6.0461500795691023</v>
      </c>
      <c r="Q198" s="404">
        <f t="shared" si="85"/>
        <v>-0.80882322303061205</v>
      </c>
      <c r="R198" s="405"/>
      <c r="S198" s="404">
        <f t="shared" si="83"/>
        <v>0.30929470026333483</v>
      </c>
      <c r="T198" s="405"/>
    </row>
    <row r="199" spans="1:20" ht="21" x14ac:dyDescent="0.35">
      <c r="A199" s="424" t="s">
        <v>66</v>
      </c>
      <c r="B199" s="424"/>
      <c r="C199" s="424"/>
      <c r="D199" s="424"/>
      <c r="E199" s="424"/>
      <c r="F199" s="424"/>
      <c r="G199" s="424"/>
      <c r="H199" s="424"/>
      <c r="I199" s="424"/>
      <c r="J199" s="424"/>
      <c r="K199" s="424"/>
      <c r="L199" s="424"/>
      <c r="M199" s="424"/>
      <c r="N199" s="424"/>
      <c r="O199" s="424"/>
      <c r="P199" s="424"/>
      <c r="Q199" s="424"/>
      <c r="R199" s="424"/>
      <c r="S199" s="424"/>
      <c r="T199" s="424"/>
    </row>
    <row r="200" spans="1:20" x14ac:dyDescent="0.25">
      <c r="A200" s="54"/>
      <c r="B200" s="381" t="s">
        <v>151</v>
      </c>
      <c r="C200" s="382"/>
      <c r="D200" s="382"/>
      <c r="E200" s="382"/>
      <c r="F200" s="382"/>
      <c r="G200" s="382"/>
      <c r="H200" s="382"/>
      <c r="I200" s="382"/>
      <c r="J200" s="383"/>
      <c r="K200" s="151"/>
      <c r="L200" s="381" t="str">
        <f>L$5</f>
        <v>acumulado julio</v>
      </c>
      <c r="M200" s="382"/>
      <c r="N200" s="382"/>
      <c r="O200" s="382"/>
      <c r="P200" s="382"/>
      <c r="Q200" s="382"/>
      <c r="R200" s="382"/>
      <c r="S200" s="382"/>
      <c r="T200" s="383"/>
    </row>
    <row r="201" spans="1:20" x14ac:dyDescent="0.25">
      <c r="A201" s="4"/>
      <c r="B201" s="5">
        <f>B$6</f>
        <v>2019</v>
      </c>
      <c r="C201" s="5">
        <f>C$6</f>
        <v>2022</v>
      </c>
      <c r="D201" s="5">
        <f>D$6</f>
        <v>2023</v>
      </c>
      <c r="E201" s="5">
        <f>E$6</f>
        <v>2024</v>
      </c>
      <c r="F201" s="5" t="str">
        <f>CONCATENATE("var ",RIGHT(E201,2),"/",RIGHT(D201,2))</f>
        <v>var 24/23</v>
      </c>
      <c r="G201" s="5" t="str">
        <f>CONCATENATE("var ",RIGHT(E201,2),"/",RIGHT(B201,2))</f>
        <v>var 24/19</v>
      </c>
      <c r="H201" s="5" t="str">
        <f>CONCATENATE("dif ",RIGHT(E201,2),"-",RIGHT(D201,2))</f>
        <v>dif 24-23</v>
      </c>
      <c r="I201" s="391" t="s">
        <v>67</v>
      </c>
      <c r="J201" s="392"/>
      <c r="K201" s="152"/>
      <c r="L201" s="5">
        <f>L$6</f>
        <v>2019</v>
      </c>
      <c r="M201" s="5">
        <f>M$6</f>
        <v>2022</v>
      </c>
      <c r="N201" s="5">
        <f>N$6</f>
        <v>2023</v>
      </c>
      <c r="O201" s="5">
        <f>O$6</f>
        <v>2024</v>
      </c>
      <c r="P201" s="5" t="str">
        <f>CONCATENATE("var ",RIGHT(O201,2),"/",RIGHT(N201,2))</f>
        <v>var 24/23</v>
      </c>
      <c r="Q201" s="5" t="str">
        <f>CONCATENATE("var ",RIGHT(O201,2),"/",RIGHT(L201,2))</f>
        <v>var 24/19</v>
      </c>
      <c r="R201" s="5" t="str">
        <f>CONCATENATE("dif ",RIGHT(O201,2),"-",RIGHT(N201,2))</f>
        <v>dif 24-23</v>
      </c>
      <c r="S201" s="391" t="str">
        <f>CONCATENATE("dif ",RIGHT(O201,2),"-",RIGHT(L201,2))</f>
        <v>dif 24-19</v>
      </c>
      <c r="T201" s="392"/>
    </row>
    <row r="202" spans="1:20" x14ac:dyDescent="0.25">
      <c r="A202" s="153" t="s">
        <v>4</v>
      </c>
      <c r="B202" s="154">
        <v>0.75379999999999991</v>
      </c>
      <c r="C202" s="154">
        <v>0.76800000000000002</v>
      </c>
      <c r="D202" s="154">
        <v>0.80040000000000011</v>
      </c>
      <c r="E202" s="154">
        <v>0.80810000000000004</v>
      </c>
      <c r="F202" s="154">
        <f>E202/D202-1</f>
        <v>9.6201899050474271E-3</v>
      </c>
      <c r="G202" s="154">
        <f t="shared" ref="G202:G213" si="86">E202/B202-1</f>
        <v>7.2035022552401351E-2</v>
      </c>
      <c r="H202" s="155">
        <f>(E202-D202)*100</f>
        <v>0.76999999999999291</v>
      </c>
      <c r="I202" s="425">
        <f t="shared" ref="I202:I213" si="87">(E202-B202)*100</f>
        <v>5.4300000000000122</v>
      </c>
      <c r="J202" s="426"/>
      <c r="K202" s="156"/>
      <c r="L202" s="154">
        <v>0.70074764901460929</v>
      </c>
      <c r="M202" s="154">
        <v>0.66625956780707296</v>
      </c>
      <c r="N202" s="154">
        <v>0.73649695669425463</v>
      </c>
      <c r="O202" s="154">
        <v>0.76712282731489323</v>
      </c>
      <c r="P202" s="154">
        <f>O202/N202-1</f>
        <v>4.1583159770410827E-2</v>
      </c>
      <c r="Q202" s="154">
        <f t="shared" ref="Q202:Q213" si="88">O202/L202-1</f>
        <v>9.4720515143533746E-2</v>
      </c>
      <c r="R202" s="155">
        <f>(O202-N202)*100</f>
        <v>3.0625870620638596</v>
      </c>
      <c r="S202" s="425">
        <f t="shared" ref="S202:S213" si="89">(O202-L202)*100</f>
        <v>6.6375178300283943</v>
      </c>
      <c r="T202" s="426"/>
    </row>
    <row r="203" spans="1:20" x14ac:dyDescent="0.25">
      <c r="A203" s="157" t="s">
        <v>5</v>
      </c>
      <c r="B203" s="154">
        <v>0.78969999999999996</v>
      </c>
      <c r="C203" s="154">
        <v>0.8123999999999999</v>
      </c>
      <c r="D203" s="154">
        <v>0.85450000000000004</v>
      </c>
      <c r="E203" s="154">
        <v>0.84060000000000001</v>
      </c>
      <c r="F203" s="158">
        <f t="shared" ref="F203:F213" si="90">E203/D203-1</f>
        <v>-1.6266822703335349E-2</v>
      </c>
      <c r="G203" s="158">
        <f t="shared" si="86"/>
        <v>6.4454856274534622E-2</v>
      </c>
      <c r="H203" s="159">
        <f t="shared" ref="H203:H213" si="91">(E203-D203)*100</f>
        <v>-1.3900000000000023</v>
      </c>
      <c r="I203" s="418">
        <f t="shared" si="87"/>
        <v>5.0900000000000052</v>
      </c>
      <c r="J203" s="419"/>
      <c r="K203" s="156"/>
      <c r="L203" s="158">
        <v>0.73908539969022347</v>
      </c>
      <c r="M203" s="158">
        <v>0.7044681536037829</v>
      </c>
      <c r="N203" s="158">
        <v>0.79066401581417278</v>
      </c>
      <c r="O203" s="158">
        <v>0.80408053652566824</v>
      </c>
      <c r="P203" s="158">
        <f t="shared" ref="P203:P213" si="92">O203/N203-1</f>
        <v>1.6968674991083343E-2</v>
      </c>
      <c r="Q203" s="158">
        <f t="shared" si="88"/>
        <v>8.7939955061602459E-2</v>
      </c>
      <c r="R203" s="159">
        <f>(O203-N203)*100</f>
        <v>1.3416520711495461</v>
      </c>
      <c r="S203" s="418">
        <f t="shared" si="89"/>
        <v>6.4995136835444782</v>
      </c>
      <c r="T203" s="419"/>
    </row>
    <row r="204" spans="1:20" x14ac:dyDescent="0.25">
      <c r="A204" s="160" t="s">
        <v>6</v>
      </c>
      <c r="B204" s="161">
        <v>0.71879999999999999</v>
      </c>
      <c r="C204" s="161">
        <v>0.90139999999999998</v>
      </c>
      <c r="D204" s="161">
        <v>0.90650000000000008</v>
      </c>
      <c r="E204" s="161">
        <v>0.75599999999999989</v>
      </c>
      <c r="F204" s="161">
        <f t="shared" si="90"/>
        <v>-0.16602316602316625</v>
      </c>
      <c r="G204" s="161">
        <f t="shared" si="86"/>
        <v>5.1752921535892948E-2</v>
      </c>
      <c r="H204" s="162">
        <f t="shared" si="91"/>
        <v>-15.050000000000018</v>
      </c>
      <c r="I204" s="420">
        <f t="shared" si="87"/>
        <v>3.71999999999999</v>
      </c>
      <c r="J204" s="421"/>
      <c r="K204" s="163"/>
      <c r="L204" s="161">
        <v>0.65866799224584505</v>
      </c>
      <c r="M204" s="161">
        <v>0.74578585827979693</v>
      </c>
      <c r="N204" s="161">
        <v>0.78261172885636054</v>
      </c>
      <c r="O204" s="161">
        <v>0.78948728751202657</v>
      </c>
      <c r="P204" s="161">
        <f>O204/N204-1</f>
        <v>8.7854020099000785E-3</v>
      </c>
      <c r="Q204" s="161">
        <f t="shared" si="88"/>
        <v>0.19861189067367602</v>
      </c>
      <c r="R204" s="162">
        <f t="shared" ref="R204:R213" si="93">(O204-N204)*100</f>
        <v>0.68755586556660253</v>
      </c>
      <c r="S204" s="420">
        <f t="shared" si="89"/>
        <v>13.081929526618152</v>
      </c>
      <c r="T204" s="421"/>
    </row>
    <row r="205" spans="1:20" x14ac:dyDescent="0.25">
      <c r="A205" s="26" t="s">
        <v>7</v>
      </c>
      <c r="B205" s="21">
        <v>0.84599999999999997</v>
      </c>
      <c r="C205" s="21">
        <v>0.84849999999999992</v>
      </c>
      <c r="D205" s="21">
        <v>0.88300000000000001</v>
      </c>
      <c r="E205" s="21">
        <v>0.90300000000000002</v>
      </c>
      <c r="F205" s="21">
        <f t="shared" si="90"/>
        <v>2.2650056625141524E-2</v>
      </c>
      <c r="G205" s="21">
        <f t="shared" si="86"/>
        <v>6.7375886524822848E-2</v>
      </c>
      <c r="H205" s="164">
        <f t="shared" si="91"/>
        <v>2.0000000000000018</v>
      </c>
      <c r="I205" s="422">
        <f t="shared" si="87"/>
        <v>5.7000000000000046</v>
      </c>
      <c r="J205" s="423"/>
      <c r="K205" s="163"/>
      <c r="L205" s="21">
        <v>0.79161127051688995</v>
      </c>
      <c r="M205" s="21">
        <v>0.73262189709159586</v>
      </c>
      <c r="N205" s="21">
        <v>0.82872654257497957</v>
      </c>
      <c r="O205" s="21">
        <v>0.84615173434829594</v>
      </c>
      <c r="P205" s="21">
        <f t="shared" si="92"/>
        <v>2.1026467571768181E-2</v>
      </c>
      <c r="Q205" s="21">
        <f t="shared" si="88"/>
        <v>6.8898038548381502E-2</v>
      </c>
      <c r="R205" s="164">
        <f>(O205-N205)*100</f>
        <v>1.7425191773316362</v>
      </c>
      <c r="S205" s="422">
        <f t="shared" si="89"/>
        <v>5.4540463831405983</v>
      </c>
      <c r="T205" s="423"/>
    </row>
    <row r="206" spans="1:20" x14ac:dyDescent="0.25">
      <c r="A206" s="26" t="s">
        <v>8</v>
      </c>
      <c r="B206" s="21">
        <v>0.72329999999999994</v>
      </c>
      <c r="C206" s="21">
        <v>0.63270000000000004</v>
      </c>
      <c r="D206" s="21">
        <v>0.72400000000000009</v>
      </c>
      <c r="E206" s="21">
        <v>0.74709999999999999</v>
      </c>
      <c r="F206" s="21">
        <f>E206/D206-1</f>
        <v>3.1906077348066164E-2</v>
      </c>
      <c r="G206" s="21">
        <f t="shared" si="86"/>
        <v>3.2904742154016287E-2</v>
      </c>
      <c r="H206" s="164">
        <f t="shared" si="91"/>
        <v>2.3099999999999898</v>
      </c>
      <c r="I206" s="422">
        <f t="shared" si="87"/>
        <v>2.3800000000000043</v>
      </c>
      <c r="J206" s="423"/>
      <c r="K206" s="163"/>
      <c r="L206" s="21">
        <v>0.67577418538841072</v>
      </c>
      <c r="M206" s="21">
        <v>0.58870415423456501</v>
      </c>
      <c r="N206" s="21">
        <v>0.68858980043150675</v>
      </c>
      <c r="O206" s="21">
        <v>0.69184781366123815</v>
      </c>
      <c r="P206" s="21">
        <f t="shared" si="92"/>
        <v>4.7314282431858423E-3</v>
      </c>
      <c r="Q206" s="21">
        <f t="shared" si="88"/>
        <v>2.3785502051382634E-2</v>
      </c>
      <c r="R206" s="164">
        <f t="shared" si="93"/>
        <v>0.32580132297314046</v>
      </c>
      <c r="S206" s="422">
        <f t="shared" si="89"/>
        <v>1.6073628272827434</v>
      </c>
      <c r="T206" s="423"/>
    </row>
    <row r="207" spans="1:20" x14ac:dyDescent="0.25">
      <c r="A207" s="26" t="s">
        <v>9</v>
      </c>
      <c r="B207" s="21">
        <v>0.50939999999999996</v>
      </c>
      <c r="C207" s="21">
        <v>0.4788</v>
      </c>
      <c r="D207" s="21">
        <v>0.54200000000000004</v>
      </c>
      <c r="E207" s="21">
        <v>0.53100000000000003</v>
      </c>
      <c r="F207" s="21">
        <f t="shared" si="90"/>
        <v>-2.0295202952029578E-2</v>
      </c>
      <c r="G207" s="21">
        <f t="shared" si="86"/>
        <v>4.2402826855123754E-2</v>
      </c>
      <c r="H207" s="164">
        <f t="shared" si="91"/>
        <v>-1.100000000000001</v>
      </c>
      <c r="I207" s="422">
        <f t="shared" si="87"/>
        <v>2.1600000000000064</v>
      </c>
      <c r="J207" s="423"/>
      <c r="K207" s="163"/>
      <c r="L207" s="21">
        <v>0.58796723319321376</v>
      </c>
      <c r="M207" s="21">
        <v>0.49810851120571298</v>
      </c>
      <c r="N207" s="21">
        <v>0.56325063440174461</v>
      </c>
      <c r="O207" s="21">
        <v>0.58681387755840353</v>
      </c>
      <c r="P207" s="21">
        <f t="shared" si="92"/>
        <v>4.1834383696143673E-2</v>
      </c>
      <c r="Q207" s="21">
        <f t="shared" si="88"/>
        <v>-1.9615984866137026E-3</v>
      </c>
      <c r="R207" s="164">
        <f t="shared" si="93"/>
        <v>2.356324315665892</v>
      </c>
      <c r="S207" s="422">
        <f t="shared" si="89"/>
        <v>-0.1153355634810227</v>
      </c>
      <c r="T207" s="423"/>
    </row>
    <row r="208" spans="1:20" x14ac:dyDescent="0.25">
      <c r="A208" s="165" t="s">
        <v>10</v>
      </c>
      <c r="B208" s="166">
        <v>0.6069</v>
      </c>
      <c r="C208" s="166">
        <v>0.6835</v>
      </c>
      <c r="D208" s="166">
        <v>0.65329999999999999</v>
      </c>
      <c r="E208" s="166">
        <v>0.77579999999999993</v>
      </c>
      <c r="F208" s="166">
        <f t="shared" si="90"/>
        <v>0.18750956681463338</v>
      </c>
      <c r="G208" s="166">
        <f t="shared" si="86"/>
        <v>0.278299555116164</v>
      </c>
      <c r="H208" s="167">
        <f t="shared" si="91"/>
        <v>12.249999999999995</v>
      </c>
      <c r="I208" s="427">
        <f t="shared" si="87"/>
        <v>16.889999999999993</v>
      </c>
      <c r="J208" s="428"/>
      <c r="K208" s="163"/>
      <c r="L208" s="166">
        <v>0.61140859324684882</v>
      </c>
      <c r="M208" s="166">
        <v>0.58461873282733479</v>
      </c>
      <c r="N208" s="166">
        <v>0.66022415739396867</v>
      </c>
      <c r="O208" s="166">
        <v>0.63870798428144226</v>
      </c>
      <c r="P208" s="166">
        <f t="shared" si="92"/>
        <v>-3.2589193945060768E-2</v>
      </c>
      <c r="Q208" s="166">
        <f t="shared" si="88"/>
        <v>4.4649995659402864E-2</v>
      </c>
      <c r="R208" s="167">
        <f t="shared" si="93"/>
        <v>-2.1516173112526404</v>
      </c>
      <c r="S208" s="427">
        <f t="shared" si="89"/>
        <v>2.7299391034593445</v>
      </c>
      <c r="T208" s="428"/>
    </row>
    <row r="209" spans="1:20" x14ac:dyDescent="0.25">
      <c r="A209" s="157" t="s">
        <v>11</v>
      </c>
      <c r="B209" s="154">
        <v>0.68200000000000005</v>
      </c>
      <c r="C209" s="154">
        <v>0.65410000000000001</v>
      </c>
      <c r="D209" s="154">
        <v>0.66830000000000001</v>
      </c>
      <c r="E209" s="154">
        <v>0.72409999999999997</v>
      </c>
      <c r="F209" s="158">
        <f t="shared" si="90"/>
        <v>8.3495436181355576E-2</v>
      </c>
      <c r="G209" s="158">
        <f t="shared" si="86"/>
        <v>6.1730205278592187E-2</v>
      </c>
      <c r="H209" s="159">
        <f t="shared" si="91"/>
        <v>5.5799999999999965</v>
      </c>
      <c r="I209" s="418">
        <f t="shared" si="87"/>
        <v>4.209999999999992</v>
      </c>
      <c r="J209" s="419"/>
      <c r="K209" s="156"/>
      <c r="L209" s="158">
        <v>0.62358639344372035</v>
      </c>
      <c r="M209" s="158">
        <v>0.56450372963331696</v>
      </c>
      <c r="N209" s="158">
        <v>0.60403354484733873</v>
      </c>
      <c r="O209" s="158">
        <v>0.67305873508266889</v>
      </c>
      <c r="P209" s="158">
        <f t="shared" si="92"/>
        <v>0.11427376976683523</v>
      </c>
      <c r="Q209" s="158">
        <f t="shared" si="88"/>
        <v>7.9335184601672104E-2</v>
      </c>
      <c r="R209" s="159">
        <f t="shared" si="93"/>
        <v>6.9025190235330154</v>
      </c>
      <c r="S209" s="418">
        <f t="shared" si="89"/>
        <v>4.9472341638948532</v>
      </c>
      <c r="T209" s="419"/>
    </row>
    <row r="210" spans="1:20" x14ac:dyDescent="0.25">
      <c r="A210" s="25" t="s">
        <v>12</v>
      </c>
      <c r="B210" s="161">
        <v>0.90549999999999997</v>
      </c>
      <c r="C210" s="161">
        <v>0.73530000000000006</v>
      </c>
      <c r="D210" s="161">
        <v>0.7145999999999999</v>
      </c>
      <c r="E210" s="161">
        <v>0.97599999999999998</v>
      </c>
      <c r="F210" s="161">
        <f t="shared" si="90"/>
        <v>0.36579904841869593</v>
      </c>
      <c r="G210" s="161">
        <f t="shared" si="86"/>
        <v>7.7857537272225219E-2</v>
      </c>
      <c r="H210" s="162">
        <f t="shared" si="91"/>
        <v>26.140000000000008</v>
      </c>
      <c r="I210" s="420">
        <f t="shared" si="87"/>
        <v>7.0500000000000007</v>
      </c>
      <c r="J210" s="421"/>
      <c r="K210" s="163"/>
      <c r="L210" s="161">
        <v>0.72718864996242027</v>
      </c>
      <c r="M210" s="161">
        <v>0.66084905660377358</v>
      </c>
      <c r="N210" s="161">
        <v>0.64959982531349991</v>
      </c>
      <c r="O210" s="161">
        <v>0.88029079267386923</v>
      </c>
      <c r="P210" s="161">
        <f t="shared" si="92"/>
        <v>0.35512781618904654</v>
      </c>
      <c r="Q210" s="161">
        <f t="shared" si="88"/>
        <v>0.21053978595425127</v>
      </c>
      <c r="R210" s="162">
        <f t="shared" si="93"/>
        <v>23.069096736036933</v>
      </c>
      <c r="S210" s="420">
        <f t="shared" si="89"/>
        <v>15.310214271144895</v>
      </c>
      <c r="T210" s="421"/>
    </row>
    <row r="211" spans="1:20" x14ac:dyDescent="0.25">
      <c r="A211" s="26" t="s">
        <v>8</v>
      </c>
      <c r="B211" s="21">
        <v>0.69420000000000004</v>
      </c>
      <c r="C211" s="21">
        <v>0.70860000000000001</v>
      </c>
      <c r="D211" s="21">
        <v>0.70590000000000008</v>
      </c>
      <c r="E211" s="21">
        <v>0.7551000000000001</v>
      </c>
      <c r="F211" s="21">
        <f t="shared" si="90"/>
        <v>6.9698257543561404E-2</v>
      </c>
      <c r="G211" s="21">
        <f t="shared" si="86"/>
        <v>8.772687986171146E-2</v>
      </c>
      <c r="H211" s="164">
        <f t="shared" si="91"/>
        <v>4.9200000000000017</v>
      </c>
      <c r="I211" s="422">
        <f t="shared" si="87"/>
        <v>6.090000000000007</v>
      </c>
      <c r="J211" s="423"/>
      <c r="K211" s="163"/>
      <c r="L211" s="21">
        <v>0.63106490481099931</v>
      </c>
      <c r="M211" s="21">
        <v>0.58235166331293975</v>
      </c>
      <c r="N211" s="21">
        <v>0.62095851187824647</v>
      </c>
      <c r="O211" s="21">
        <v>0.68794377850788235</v>
      </c>
      <c r="P211" s="21">
        <f t="shared" si="92"/>
        <v>0.10787398086713074</v>
      </c>
      <c r="Q211" s="21">
        <f t="shared" si="88"/>
        <v>9.0131574840020656E-2</v>
      </c>
      <c r="R211" s="164">
        <f t="shared" si="93"/>
        <v>6.6985266629635891</v>
      </c>
      <c r="S211" s="422">
        <f t="shared" si="89"/>
        <v>5.6878873696883048</v>
      </c>
      <c r="T211" s="423"/>
    </row>
    <row r="212" spans="1:20" x14ac:dyDescent="0.25">
      <c r="A212" s="26" t="s">
        <v>9</v>
      </c>
      <c r="B212" s="21">
        <v>0.64840000000000009</v>
      </c>
      <c r="C212" s="21">
        <v>0.54530000000000001</v>
      </c>
      <c r="D212" s="21">
        <v>0.58729999999999993</v>
      </c>
      <c r="E212" s="21">
        <v>0.61750000000000005</v>
      </c>
      <c r="F212" s="21">
        <f t="shared" si="90"/>
        <v>5.1421760599353217E-2</v>
      </c>
      <c r="G212" s="21">
        <f t="shared" si="86"/>
        <v>-4.7655768044417068E-2</v>
      </c>
      <c r="H212" s="164">
        <f t="shared" si="91"/>
        <v>3.0200000000000116</v>
      </c>
      <c r="I212" s="422">
        <f t="shared" si="87"/>
        <v>-3.0900000000000039</v>
      </c>
      <c r="J212" s="423"/>
      <c r="K212" s="163"/>
      <c r="L212" s="21">
        <v>0.60717655940360482</v>
      </c>
      <c r="M212" s="21">
        <v>0.50795391474047946</v>
      </c>
      <c r="N212" s="21">
        <v>0.55206313379362471</v>
      </c>
      <c r="O212" s="21">
        <v>0.59720634281671026</v>
      </c>
      <c r="P212" s="21">
        <f t="shared" si="92"/>
        <v>8.1771823292879464E-2</v>
      </c>
      <c r="Q212" s="21">
        <f t="shared" si="88"/>
        <v>-1.6420621699704152E-2</v>
      </c>
      <c r="R212" s="164">
        <f t="shared" si="93"/>
        <v>4.5143209023085547</v>
      </c>
      <c r="S212" s="422">
        <f t="shared" si="89"/>
        <v>-0.99702165868945647</v>
      </c>
      <c r="T212" s="423"/>
    </row>
    <row r="213" spans="1:20" x14ac:dyDescent="0.25">
      <c r="A213" s="27" t="s">
        <v>10</v>
      </c>
      <c r="B213" s="83">
        <v>0.62139999999999995</v>
      </c>
      <c r="C213" s="83">
        <v>0.54490000000000005</v>
      </c>
      <c r="D213" s="83">
        <v>0.62209999999999999</v>
      </c>
      <c r="E213" s="83">
        <v>0.64800000000000002</v>
      </c>
      <c r="F213" s="83">
        <f t="shared" si="90"/>
        <v>4.163317794566801E-2</v>
      </c>
      <c r="G213" s="83">
        <f t="shared" si="86"/>
        <v>4.2806565819118125E-2</v>
      </c>
      <c r="H213" s="168">
        <f t="shared" si="91"/>
        <v>2.5900000000000034</v>
      </c>
      <c r="I213" s="429">
        <f t="shared" si="87"/>
        <v>2.6600000000000068</v>
      </c>
      <c r="J213" s="430"/>
      <c r="K213" s="163"/>
      <c r="L213" s="83">
        <v>0.59086750868805549</v>
      </c>
      <c r="M213" s="83">
        <v>0.53384174355230529</v>
      </c>
      <c r="N213" s="83">
        <v>0.61046494533143469</v>
      </c>
      <c r="O213" s="83">
        <v>0.65312928609500009</v>
      </c>
      <c r="P213" s="83">
        <f t="shared" si="92"/>
        <v>6.9888273011977864E-2</v>
      </c>
      <c r="Q213" s="83">
        <f t="shared" si="88"/>
        <v>0.10537349996649636</v>
      </c>
      <c r="R213" s="168">
        <f t="shared" si="93"/>
        <v>4.26643407635654</v>
      </c>
      <c r="S213" s="429">
        <f t="shared" si="89"/>
        <v>6.2261777406944603</v>
      </c>
      <c r="T213" s="430"/>
    </row>
    <row r="214" spans="1:20" x14ac:dyDescent="0.25">
      <c r="A214" s="385" t="s">
        <v>13</v>
      </c>
      <c r="B214" s="386"/>
      <c r="C214" s="386"/>
      <c r="D214" s="386"/>
      <c r="E214" s="386"/>
      <c r="F214" s="386"/>
      <c r="G214" s="386"/>
      <c r="H214" s="386"/>
      <c r="I214" s="386"/>
      <c r="J214" s="386"/>
      <c r="K214" s="386"/>
      <c r="L214" s="386"/>
      <c r="M214" s="386"/>
      <c r="N214" s="386"/>
      <c r="O214" s="386"/>
      <c r="P214" s="386"/>
      <c r="Q214" s="386"/>
      <c r="R214" s="386"/>
      <c r="S214" s="386"/>
      <c r="T214" s="387"/>
    </row>
    <row r="215" spans="1:20" ht="21" x14ac:dyDescent="0.35">
      <c r="A215" s="424" t="s">
        <v>68</v>
      </c>
      <c r="B215" s="424"/>
      <c r="C215" s="424"/>
      <c r="D215" s="424"/>
      <c r="E215" s="424"/>
      <c r="F215" s="424"/>
      <c r="G215" s="424"/>
      <c r="H215" s="424"/>
      <c r="I215" s="424"/>
      <c r="J215" s="424"/>
      <c r="K215" s="424"/>
      <c r="L215" s="424"/>
      <c r="M215" s="424"/>
      <c r="N215" s="424"/>
      <c r="O215" s="424"/>
      <c r="P215" s="424"/>
      <c r="Q215" s="424"/>
      <c r="R215" s="424"/>
      <c r="S215" s="424"/>
      <c r="T215" s="424"/>
    </row>
    <row r="216" spans="1:20" x14ac:dyDescent="0.25">
      <c r="A216" s="54"/>
      <c r="B216" s="381" t="s">
        <v>151</v>
      </c>
      <c r="C216" s="382"/>
      <c r="D216" s="382"/>
      <c r="E216" s="382"/>
      <c r="F216" s="382"/>
      <c r="G216" s="382"/>
      <c r="H216" s="382"/>
      <c r="I216" s="382"/>
      <c r="J216" s="383"/>
      <c r="K216" s="151"/>
      <c r="L216" s="381" t="str">
        <f>L$5</f>
        <v>acumulado julio</v>
      </c>
      <c r="M216" s="382"/>
      <c r="N216" s="382"/>
      <c r="O216" s="382"/>
      <c r="P216" s="382"/>
      <c r="Q216" s="382"/>
      <c r="R216" s="382"/>
      <c r="S216" s="382"/>
      <c r="T216" s="383"/>
    </row>
    <row r="217" spans="1:20" x14ac:dyDescent="0.25">
      <c r="A217" s="1"/>
      <c r="B217" s="5">
        <f>B$6</f>
        <v>2019</v>
      </c>
      <c r="C217" s="5">
        <f>C$6</f>
        <v>2022</v>
      </c>
      <c r="D217" s="5">
        <f>D$6</f>
        <v>2023</v>
      </c>
      <c r="E217" s="5">
        <f>E$6</f>
        <v>2024</v>
      </c>
      <c r="F217" s="5" t="str">
        <f>CONCATENATE("var ",RIGHT(E217,2),"/",RIGHT(D217,2))</f>
        <v>var 24/23</v>
      </c>
      <c r="G217" s="5" t="s">
        <v>69</v>
      </c>
      <c r="H217" s="5" t="str">
        <f>CONCATENATE("dif ",RIGHT(E217,2),"-",RIGHT(D217,2))</f>
        <v>dif 24-23</v>
      </c>
      <c r="I217" s="391" t="str">
        <f>CONCATENATE("dif ",RIGHT(E217,2),"-",RIGHT(B217,2))</f>
        <v>dif 24-19</v>
      </c>
      <c r="J217" s="392"/>
      <c r="K217" s="152"/>
      <c r="L217" s="5">
        <f>L$6</f>
        <v>2019</v>
      </c>
      <c r="M217" s="5">
        <f>M$6</f>
        <v>2022</v>
      </c>
      <c r="N217" s="5">
        <f>N$6</f>
        <v>2023</v>
      </c>
      <c r="O217" s="5">
        <f>O$6</f>
        <v>2024</v>
      </c>
      <c r="P217" s="5" t="str">
        <f>CONCATENATE("var ",RIGHT(O217,2),"/",RIGHT(N217,2))</f>
        <v>var 24/23</v>
      </c>
      <c r="Q217" s="5" t="str">
        <f>CONCATENATE("var ",RIGHT(O217,2),"/",RIGHT(L217,2))</f>
        <v>var 24/19</v>
      </c>
      <c r="R217" s="5" t="str">
        <f>CONCATENATE("dif ",RIGHT(O217,2),"-",RIGHT(N217,2))</f>
        <v>dif 24-23</v>
      </c>
      <c r="S217" s="391" t="str">
        <f>CONCATENATE("dif ",RIGHT(O217,2),"-",RIGHT(L217,2))</f>
        <v>dif 24-19</v>
      </c>
      <c r="T217" s="392"/>
    </row>
    <row r="218" spans="1:20" x14ac:dyDescent="0.25">
      <c r="A218" s="153" t="s">
        <v>48</v>
      </c>
      <c r="B218" s="154">
        <v>0.75379999999999991</v>
      </c>
      <c r="C218" s="154">
        <v>0.76800000000000002</v>
      </c>
      <c r="D218" s="154">
        <v>0.80040000000000011</v>
      </c>
      <c r="E218" s="154">
        <v>0.80810000000000004</v>
      </c>
      <c r="F218" s="169">
        <f>IFERROR(E218/D218-1,"-")</f>
        <v>9.6201899050474271E-3</v>
      </c>
      <c r="G218" s="169">
        <f t="shared" ref="G218:G228" si="94">IFERROR(E218/B218-1,"-")</f>
        <v>7.2035022552401351E-2</v>
      </c>
      <c r="H218" s="155">
        <f>IFERROR((E218-D218)*100,"-")</f>
        <v>0.76999999999999291</v>
      </c>
      <c r="I218" s="425">
        <f t="shared" ref="I218:I228" si="95">IFERROR((E218-B218)*100,"-")</f>
        <v>5.4300000000000122</v>
      </c>
      <c r="J218" s="426"/>
      <c r="K218" s="156"/>
      <c r="L218" s="154">
        <v>0.70074764901460929</v>
      </c>
      <c r="M218" s="154">
        <v>0.66625956780707296</v>
      </c>
      <c r="N218" s="154">
        <v>0.73649695669425463</v>
      </c>
      <c r="O218" s="154">
        <v>0.76712282731489323</v>
      </c>
      <c r="P218" s="169">
        <f>IFERROR(O218/N218-1,"-")</f>
        <v>4.1583159770410827E-2</v>
      </c>
      <c r="Q218" s="169">
        <f t="shared" ref="Q218:Q228" si="96">IFERROR(O218/L218-1,"-")</f>
        <v>9.4720515143533746E-2</v>
      </c>
      <c r="R218" s="155">
        <f>IFERROR((O218-N218)*100,"-")</f>
        <v>3.0625870620638596</v>
      </c>
      <c r="S218" s="425">
        <f t="shared" ref="S218:S228" si="97">IFERROR((O218-L218)*100,"-")</f>
        <v>6.6375178300283943</v>
      </c>
      <c r="T218" s="426"/>
    </row>
    <row r="219" spans="1:20" x14ac:dyDescent="0.25">
      <c r="A219" s="170" t="s">
        <v>49</v>
      </c>
      <c r="B219" s="161">
        <v>0.82269999999999999</v>
      </c>
      <c r="C219" s="161">
        <v>0.86370000000000002</v>
      </c>
      <c r="D219" s="161">
        <v>0.86620000000000008</v>
      </c>
      <c r="E219" s="161">
        <v>0.85230000000000006</v>
      </c>
      <c r="F219" s="171">
        <f>IFERROR(E219/D219-1,"-")</f>
        <v>-1.6047102285846271E-2</v>
      </c>
      <c r="G219" s="171">
        <f t="shared" si="94"/>
        <v>3.5979093229610015E-2</v>
      </c>
      <c r="H219" s="164">
        <f t="shared" ref="H219:H228" si="98">IFERROR((E219-D219)*100,"-")</f>
        <v>-1.3900000000000023</v>
      </c>
      <c r="I219" s="422">
        <f t="shared" si="95"/>
        <v>2.9600000000000071</v>
      </c>
      <c r="J219" s="423"/>
      <c r="K219" s="152"/>
      <c r="L219" s="161">
        <v>0.76685681294457275</v>
      </c>
      <c r="M219" s="161">
        <v>0.75866325066858042</v>
      </c>
      <c r="N219" s="161">
        <v>0.79494879806389862</v>
      </c>
      <c r="O219" s="161">
        <v>0.80472483180148136</v>
      </c>
      <c r="P219" s="171">
        <f t="shared" ref="P219:P228" si="99">IFERROR(O219/N219-1,"-")</f>
        <v>1.2297689815233825E-2</v>
      </c>
      <c r="Q219" s="171">
        <f t="shared" si="96"/>
        <v>4.9380820796913971E-2</v>
      </c>
      <c r="R219" s="164">
        <f t="shared" ref="R219:R228" si="100">IFERROR((O219-N219)*100,"-")</f>
        <v>0.97760337375827344</v>
      </c>
      <c r="S219" s="422">
        <f t="shared" si="97"/>
        <v>3.7868018856908603</v>
      </c>
      <c r="T219" s="423"/>
    </row>
    <row r="220" spans="1:20" x14ac:dyDescent="0.25">
      <c r="A220" s="79" t="s">
        <v>50</v>
      </c>
      <c r="B220" s="21">
        <v>0.72970000000000002</v>
      </c>
      <c r="C220" s="21">
        <v>0.70909999999999995</v>
      </c>
      <c r="D220" s="21">
        <v>0.75749999999999995</v>
      </c>
      <c r="E220" s="21">
        <v>0.75879999999999992</v>
      </c>
      <c r="F220" s="171">
        <f t="shared" ref="F220:F228" si="101">IFERROR(E220/D220-1,"-")</f>
        <v>1.7161716171616437E-3</v>
      </c>
      <c r="G220" s="171">
        <f t="shared" si="94"/>
        <v>3.9879402494175542E-2</v>
      </c>
      <c r="H220" s="164">
        <f t="shared" si="98"/>
        <v>0.12999999999999678</v>
      </c>
      <c r="I220" s="422">
        <f t="shared" si="95"/>
        <v>2.9099999999999904</v>
      </c>
      <c r="J220" s="423"/>
      <c r="K220" s="152"/>
      <c r="L220" s="21">
        <v>0.66642685411198999</v>
      </c>
      <c r="M220" s="21">
        <v>0.60684885109631315</v>
      </c>
      <c r="N220" s="21">
        <v>0.687485018396778</v>
      </c>
      <c r="O220" s="21">
        <v>0.71706247198725714</v>
      </c>
      <c r="P220" s="171">
        <f t="shared" si="99"/>
        <v>4.3022688202652093E-2</v>
      </c>
      <c r="Q220" s="171">
        <f t="shared" si="96"/>
        <v>7.5980758522612213E-2</v>
      </c>
      <c r="R220" s="164">
        <f t="shared" si="100"/>
        <v>2.9577453590479141</v>
      </c>
      <c r="S220" s="422">
        <f t="shared" si="97"/>
        <v>5.0635617875267158</v>
      </c>
      <c r="T220" s="423"/>
    </row>
    <row r="221" spans="1:20" x14ac:dyDescent="0.25">
      <c r="A221" s="79" t="s">
        <v>51</v>
      </c>
      <c r="B221" s="21">
        <v>0.48499999999999999</v>
      </c>
      <c r="C221" s="21">
        <v>0.43840000000000001</v>
      </c>
      <c r="D221" s="21">
        <v>0.44450000000000001</v>
      </c>
      <c r="E221" s="21">
        <v>0.44259999999999999</v>
      </c>
      <c r="F221" s="171">
        <f>IFERROR(E221/D221-1,"-")</f>
        <v>-4.2744656917885759E-3</v>
      </c>
      <c r="G221" s="171">
        <f t="shared" si="94"/>
        <v>-8.7422680412371112E-2</v>
      </c>
      <c r="H221" s="164">
        <f t="shared" si="98"/>
        <v>-0.19000000000000128</v>
      </c>
      <c r="I221" s="422">
        <f t="shared" si="95"/>
        <v>-4.2399999999999993</v>
      </c>
      <c r="J221" s="423"/>
      <c r="K221" s="152"/>
      <c r="L221" s="171">
        <v>0.5624298940248782</v>
      </c>
      <c r="M221" s="171">
        <v>0.51377160668744681</v>
      </c>
      <c r="N221" s="171">
        <v>0.51894025698768054</v>
      </c>
      <c r="O221" s="171">
        <v>0.56880907970029404</v>
      </c>
      <c r="P221" s="171">
        <f t="shared" si="99"/>
        <v>9.6097425553549609E-2</v>
      </c>
      <c r="Q221" s="171">
        <f t="shared" si="96"/>
        <v>1.1342188143245613E-2</v>
      </c>
      <c r="R221" s="164">
        <f t="shared" si="100"/>
        <v>4.9868822712613508</v>
      </c>
      <c r="S221" s="422">
        <f t="shared" si="97"/>
        <v>0.63791856754158438</v>
      </c>
      <c r="T221" s="423"/>
    </row>
    <row r="222" spans="1:20" x14ac:dyDescent="0.25">
      <c r="A222" s="79" t="s">
        <v>52</v>
      </c>
      <c r="B222" s="21">
        <v>0.72829999999999995</v>
      </c>
      <c r="C222" s="21">
        <v>0.7229000000000001</v>
      </c>
      <c r="D222" s="21">
        <v>0.75970000000000004</v>
      </c>
      <c r="E222" s="21">
        <v>0.85219999999999996</v>
      </c>
      <c r="F222" s="171">
        <f t="shared" si="101"/>
        <v>0.12175858891667746</v>
      </c>
      <c r="G222" s="171">
        <f t="shared" si="94"/>
        <v>0.17012220238912534</v>
      </c>
      <c r="H222" s="164">
        <f t="shared" si="98"/>
        <v>9.2499999999999911</v>
      </c>
      <c r="I222" s="422">
        <f t="shared" si="95"/>
        <v>12.39</v>
      </c>
      <c r="J222" s="423"/>
      <c r="K222" s="152"/>
      <c r="L222" s="171">
        <v>0.70264720512342227</v>
      </c>
      <c r="M222" s="171">
        <v>0.60935386615172649</v>
      </c>
      <c r="N222" s="171">
        <v>0.71209590702710301</v>
      </c>
      <c r="O222" s="171">
        <v>0.76776192633133977</v>
      </c>
      <c r="P222" s="171">
        <f t="shared" si="99"/>
        <v>7.8172081534121363E-2</v>
      </c>
      <c r="Q222" s="171">
        <f t="shared" si="96"/>
        <v>9.2670575977712666E-2</v>
      </c>
      <c r="R222" s="164">
        <f>IFERROR((O222-N222)*100,"-")</f>
        <v>5.5666019304236762</v>
      </c>
      <c r="S222" s="422">
        <f t="shared" si="97"/>
        <v>6.5114721207917503</v>
      </c>
      <c r="T222" s="423"/>
    </row>
    <row r="223" spans="1:20" x14ac:dyDescent="0.25">
      <c r="A223" s="79" t="s">
        <v>53</v>
      </c>
      <c r="B223" s="21">
        <v>0.72930000000000006</v>
      </c>
      <c r="C223" s="21">
        <v>0.69299999999999995</v>
      </c>
      <c r="D223" s="21">
        <v>0.84819999999999995</v>
      </c>
      <c r="E223" s="21">
        <v>0.93140000000000001</v>
      </c>
      <c r="F223" s="171">
        <f t="shared" si="101"/>
        <v>9.8090073095967956E-2</v>
      </c>
      <c r="G223" s="171">
        <f t="shared" si="94"/>
        <v>0.27711504182092406</v>
      </c>
      <c r="H223" s="164">
        <f t="shared" si="98"/>
        <v>8.3200000000000056</v>
      </c>
      <c r="I223" s="422">
        <f t="shared" si="95"/>
        <v>20.209999999999994</v>
      </c>
      <c r="J223" s="423"/>
      <c r="K223" s="152"/>
      <c r="L223" s="171">
        <v>0.68724503578083718</v>
      </c>
      <c r="M223" s="171">
        <v>0.78821510297482833</v>
      </c>
      <c r="N223" s="171">
        <v>0.79081355371510265</v>
      </c>
      <c r="O223" s="171">
        <v>0.82721106012071322</v>
      </c>
      <c r="P223" s="171">
        <f t="shared" si="99"/>
        <v>4.6025395283909143E-2</v>
      </c>
      <c r="Q223" s="171">
        <f t="shared" si="96"/>
        <v>0.2036624741579236</v>
      </c>
      <c r="R223" s="164">
        <f t="shared" si="100"/>
        <v>3.6397506405610569</v>
      </c>
      <c r="S223" s="422">
        <f t="shared" si="97"/>
        <v>13.996602433987604</v>
      </c>
      <c r="T223" s="423"/>
    </row>
    <row r="224" spans="1:20" x14ac:dyDescent="0.25">
      <c r="A224" s="79" t="s">
        <v>54</v>
      </c>
      <c r="B224" s="171">
        <v>0.50600000000000001</v>
      </c>
      <c r="C224" s="171">
        <v>0.52890000000000004</v>
      </c>
      <c r="D224" s="171">
        <v>0.49259999999999998</v>
      </c>
      <c r="E224" s="171">
        <v>0.52629999999999999</v>
      </c>
      <c r="F224" s="171">
        <f t="shared" si="101"/>
        <v>6.8412505075111651E-2</v>
      </c>
      <c r="G224" s="171">
        <f t="shared" si="94"/>
        <v>4.0118577075098694E-2</v>
      </c>
      <c r="H224" s="164">
        <f t="shared" si="98"/>
        <v>3.370000000000001</v>
      </c>
      <c r="I224" s="422">
        <f t="shared" si="95"/>
        <v>2.0299999999999985</v>
      </c>
      <c r="J224" s="423"/>
      <c r="K224" s="152"/>
      <c r="L224" s="171">
        <v>0.50721743109210515</v>
      </c>
      <c r="M224" s="171">
        <v>0.54580441057363549</v>
      </c>
      <c r="N224" s="171">
        <v>0.56318440795765257</v>
      </c>
      <c r="O224" s="171">
        <v>0.58773237222914743</v>
      </c>
      <c r="P224" s="171">
        <f t="shared" si="99"/>
        <v>4.3587791005287757E-2</v>
      </c>
      <c r="Q224" s="171">
        <f t="shared" si="96"/>
        <v>0.15873851370542047</v>
      </c>
      <c r="R224" s="164">
        <f t="shared" si="100"/>
        <v>2.454796427149486</v>
      </c>
      <c r="S224" s="422">
        <f t="shared" si="97"/>
        <v>8.0514941137042264</v>
      </c>
      <c r="T224" s="423"/>
    </row>
    <row r="225" spans="1:20" x14ac:dyDescent="0.25">
      <c r="A225" s="79" t="s">
        <v>55</v>
      </c>
      <c r="B225" s="171">
        <v>0.50729999999999997</v>
      </c>
      <c r="C225" s="171">
        <v>0.52110000000000001</v>
      </c>
      <c r="D225" s="171">
        <v>0.46679999999999999</v>
      </c>
      <c r="E225" s="171">
        <v>0.48599999999999999</v>
      </c>
      <c r="F225" s="171">
        <f t="shared" si="101"/>
        <v>4.1131105398457546E-2</v>
      </c>
      <c r="G225" s="171">
        <f t="shared" si="94"/>
        <v>-4.1986989946777076E-2</v>
      </c>
      <c r="H225" s="164">
        <f t="shared" si="98"/>
        <v>1.9199999999999995</v>
      </c>
      <c r="I225" s="422">
        <f t="shared" si="95"/>
        <v>-2.1299999999999986</v>
      </c>
      <c r="J225" s="423"/>
      <c r="K225" s="152"/>
      <c r="L225" s="171">
        <v>0.52990163420464786</v>
      </c>
      <c r="M225" s="171">
        <v>0.58159782989149456</v>
      </c>
      <c r="N225" s="171">
        <v>0.63796636216170066</v>
      </c>
      <c r="O225" s="171">
        <v>0.6363350982567022</v>
      </c>
      <c r="P225" s="171">
        <f t="shared" si="99"/>
        <v>-2.5569747901300621E-3</v>
      </c>
      <c r="Q225" s="171">
        <f t="shared" si="96"/>
        <v>0.20085513457946758</v>
      </c>
      <c r="R225" s="164">
        <f t="shared" si="100"/>
        <v>-0.1631263904998459</v>
      </c>
      <c r="S225" s="422">
        <f t="shared" si="97"/>
        <v>10.643346405205435</v>
      </c>
      <c r="T225" s="423"/>
    </row>
    <row r="226" spans="1:20" x14ac:dyDescent="0.25">
      <c r="A226" s="79" t="s">
        <v>56</v>
      </c>
      <c r="B226" s="21">
        <v>0.84950000000000003</v>
      </c>
      <c r="C226" s="21">
        <v>0.80249999999999999</v>
      </c>
      <c r="D226" s="21">
        <v>0.83689999999999998</v>
      </c>
      <c r="E226" s="21">
        <v>0.87379999999999991</v>
      </c>
      <c r="F226" s="171">
        <f t="shared" si="101"/>
        <v>4.4091289281873447E-2</v>
      </c>
      <c r="G226" s="171">
        <f t="shared" si="94"/>
        <v>2.8605061801059373E-2</v>
      </c>
      <c r="H226" s="164">
        <f t="shared" si="98"/>
        <v>3.6899999999999933</v>
      </c>
      <c r="I226" s="422">
        <f t="shared" si="95"/>
        <v>2.4299999999999877</v>
      </c>
      <c r="J226" s="423"/>
      <c r="K226" s="152"/>
      <c r="L226" s="171">
        <v>0.72194320453487415</v>
      </c>
      <c r="M226" s="171">
        <v>0.71742325710048371</v>
      </c>
      <c r="N226" s="171">
        <v>0.79236088176089159</v>
      </c>
      <c r="O226" s="171">
        <v>0.85078106989560121</v>
      </c>
      <c r="P226" s="171">
        <f t="shared" si="99"/>
        <v>7.3729268417290328E-2</v>
      </c>
      <c r="Q226" s="171">
        <f t="shared" si="96"/>
        <v>0.17845983527711629</v>
      </c>
      <c r="R226" s="164">
        <f t="shared" si="100"/>
        <v>5.8420188134709612</v>
      </c>
      <c r="S226" s="422">
        <f t="shared" si="97"/>
        <v>12.883786536072705</v>
      </c>
      <c r="T226" s="423"/>
    </row>
    <row r="227" spans="1:20" x14ac:dyDescent="0.25">
      <c r="A227" s="80" t="s">
        <v>57</v>
      </c>
      <c r="B227" s="172">
        <v>0.6371</v>
      </c>
      <c r="C227" s="172">
        <v>0.97129999999999994</v>
      </c>
      <c r="D227" s="172">
        <v>1.0004999999999999</v>
      </c>
      <c r="E227" s="172">
        <v>0.74549999999999994</v>
      </c>
      <c r="F227" s="172">
        <f t="shared" si="101"/>
        <v>-0.25487256371814093</v>
      </c>
      <c r="G227" s="172">
        <f t="shared" si="94"/>
        <v>0.17014597394443554</v>
      </c>
      <c r="H227" s="173">
        <f t="shared" si="98"/>
        <v>-25.5</v>
      </c>
      <c r="I227" s="433">
        <f t="shared" si="95"/>
        <v>10.839999999999995</v>
      </c>
      <c r="J227" s="434"/>
      <c r="K227" s="152"/>
      <c r="L227" s="172">
        <v>0.5434773538547123</v>
      </c>
      <c r="M227" s="172">
        <v>0.5465328844515398</v>
      </c>
      <c r="N227" s="172">
        <v>0.69208211455392676</v>
      </c>
      <c r="O227" s="172">
        <v>0.84663971865417198</v>
      </c>
      <c r="P227" s="172">
        <f t="shared" si="99"/>
        <v>0.22332263881701886</v>
      </c>
      <c r="Q227" s="172">
        <f t="shared" si="96"/>
        <v>0.55781968218036182</v>
      </c>
      <c r="R227" s="173">
        <f t="shared" si="100"/>
        <v>15.455760410024521</v>
      </c>
      <c r="S227" s="433">
        <f t="shared" si="97"/>
        <v>30.316236479945967</v>
      </c>
      <c r="T227" s="434"/>
    </row>
    <row r="228" spans="1:20" x14ac:dyDescent="0.25">
      <c r="A228" s="79" t="s">
        <v>58</v>
      </c>
      <c r="B228" s="171">
        <v>0.55940000000000001</v>
      </c>
      <c r="C228" s="171">
        <v>0.50580000000000003</v>
      </c>
      <c r="D228" s="171">
        <v>0.60840000000000005</v>
      </c>
      <c r="E228" s="171">
        <v>0.6552</v>
      </c>
      <c r="F228" s="171">
        <f t="shared" si="101"/>
        <v>7.6923076923076872E-2</v>
      </c>
      <c r="G228" s="171">
        <f t="shared" si="94"/>
        <v>0.17125491598140874</v>
      </c>
      <c r="H228" s="164">
        <f t="shared" si="98"/>
        <v>4.6799999999999953</v>
      </c>
      <c r="I228" s="422">
        <f t="shared" si="95"/>
        <v>9.58</v>
      </c>
      <c r="J228" s="423"/>
      <c r="K228" s="152"/>
      <c r="L228" s="171">
        <v>0.60278332570880244</v>
      </c>
      <c r="M228" s="171">
        <v>0.48620287491195902</v>
      </c>
      <c r="N228" s="171">
        <v>0.72166812060746055</v>
      </c>
      <c r="O228" s="171">
        <v>0.67557003059312359</v>
      </c>
      <c r="P228" s="171">
        <f t="shared" si="99"/>
        <v>-6.3877132296676908E-2</v>
      </c>
      <c r="Q228" s="171">
        <f t="shared" si="96"/>
        <v>0.1207510257499782</v>
      </c>
      <c r="R228" s="164">
        <f t="shared" si="100"/>
        <v>-4.6098090014336961</v>
      </c>
      <c r="S228" s="422">
        <f t="shared" si="97"/>
        <v>7.2786704884321152</v>
      </c>
      <c r="T228" s="423"/>
    </row>
    <row r="229" spans="1:20" ht="24" x14ac:dyDescent="0.4">
      <c r="A229" s="431" t="s">
        <v>70</v>
      </c>
      <c r="B229" s="431"/>
      <c r="C229" s="431"/>
      <c r="D229" s="431"/>
      <c r="E229" s="431"/>
      <c r="F229" s="431"/>
      <c r="G229" s="431"/>
      <c r="H229" s="431"/>
      <c r="I229" s="431"/>
      <c r="J229" s="431"/>
      <c r="K229" s="431"/>
      <c r="L229" s="431"/>
      <c r="M229" s="431"/>
      <c r="N229" s="431"/>
      <c r="O229" s="431"/>
      <c r="P229" s="431"/>
      <c r="Q229" s="431"/>
      <c r="R229" s="431"/>
      <c r="S229" s="431"/>
      <c r="T229" s="431"/>
    </row>
    <row r="230" spans="1:20" ht="21" x14ac:dyDescent="0.35">
      <c r="A230" s="432" t="s">
        <v>71</v>
      </c>
      <c r="B230" s="432"/>
      <c r="C230" s="432"/>
      <c r="D230" s="432"/>
      <c r="E230" s="432"/>
      <c r="F230" s="432"/>
      <c r="G230" s="432"/>
      <c r="H230" s="432"/>
      <c r="I230" s="432"/>
      <c r="J230" s="432"/>
      <c r="K230" s="432"/>
      <c r="L230" s="432"/>
      <c r="M230" s="432"/>
      <c r="N230" s="432"/>
      <c r="O230" s="432"/>
      <c r="P230" s="432"/>
      <c r="Q230" s="432"/>
      <c r="R230" s="432"/>
      <c r="S230" s="432"/>
      <c r="T230" s="432"/>
    </row>
    <row r="231" spans="1:20" x14ac:dyDescent="0.25">
      <c r="A231" s="54"/>
      <c r="B231" s="381" t="s">
        <v>151</v>
      </c>
      <c r="C231" s="382"/>
      <c r="D231" s="382"/>
      <c r="E231" s="382"/>
      <c r="F231" s="382"/>
      <c r="G231" s="382"/>
      <c r="H231" s="382"/>
      <c r="I231" s="382"/>
      <c r="J231" s="383"/>
      <c r="K231" s="174"/>
      <c r="L231" s="381" t="str">
        <f>L$5</f>
        <v>acumulado julio</v>
      </c>
      <c r="M231" s="382"/>
      <c r="N231" s="382"/>
      <c r="O231" s="382"/>
      <c r="P231" s="382"/>
      <c r="Q231" s="382"/>
      <c r="R231" s="382"/>
      <c r="S231" s="382"/>
      <c r="T231" s="383"/>
    </row>
    <row r="232" spans="1:20" x14ac:dyDescent="0.25">
      <c r="A232" s="4"/>
      <c r="B232" s="5">
        <f>B$6</f>
        <v>2019</v>
      </c>
      <c r="C232" s="5">
        <f>C$6</f>
        <v>2022</v>
      </c>
      <c r="D232" s="5">
        <f>D$6</f>
        <v>2023</v>
      </c>
      <c r="E232" s="5">
        <f>E$6</f>
        <v>2024</v>
      </c>
      <c r="F232" s="5" t="str">
        <f>CONCATENATE("var ",RIGHT(E232,2),"/",RIGHT(C232,2))</f>
        <v>var 24/22</v>
      </c>
      <c r="G232" s="5" t="str">
        <f>CONCATENATE("var ",RIGHT(E232,2),"/",RIGHT(B232,2))</f>
        <v>var 24/19</v>
      </c>
      <c r="H232" s="5" t="str">
        <f>CONCATENATE("dif ",RIGHT(E232,2),"-",RIGHT(D232,2))</f>
        <v>dif 24-23</v>
      </c>
      <c r="I232" s="5" t="str">
        <f>CONCATENATE("dif ",RIGHT(E232,2),"-",RIGHT(B232,2))</f>
        <v>dif 24-19</v>
      </c>
      <c r="J232" s="5" t="str">
        <f>CONCATENATE("cuota ",RIGHT(E232,2))</f>
        <v>cuota 24</v>
      </c>
      <c r="K232" s="175"/>
      <c r="L232" s="5">
        <f>L$6</f>
        <v>2019</v>
      </c>
      <c r="M232" s="5">
        <f>M$6</f>
        <v>2022</v>
      </c>
      <c r="N232" s="5">
        <f>N$6</f>
        <v>2023</v>
      </c>
      <c r="O232" s="5">
        <f>O$6</f>
        <v>2024</v>
      </c>
      <c r="P232" s="5" t="str">
        <f>CONCATENATE("var ",RIGHT(O232,2),"/",RIGHT(N232,2))</f>
        <v>var 24/23</v>
      </c>
      <c r="Q232" s="5" t="str">
        <f>CONCATENATE("var ",RIGHT(O232,2),"/",RIGHT(L232,2))</f>
        <v>var 24/19</v>
      </c>
      <c r="R232" s="5" t="str">
        <f>CONCATENATE("dif ",RIGHT(O232,2),"-",RIGHT(N232,2))</f>
        <v>dif 24-23</v>
      </c>
      <c r="S232" s="5" t="str">
        <f>CONCATENATE("dif ",RIGHT(O232,2),"-",RIGHT(L232,2))</f>
        <v>dif 24-19</v>
      </c>
      <c r="T232" s="5" t="str">
        <f>CONCATENATE("cuota ",RIGHT(O232,2))</f>
        <v>cuota 24</v>
      </c>
    </row>
    <row r="233" spans="1:20" x14ac:dyDescent="0.25">
      <c r="A233" s="176" t="s">
        <v>4</v>
      </c>
      <c r="B233" s="177">
        <v>111534850.2</v>
      </c>
      <c r="C233" s="177">
        <v>128324371.27</v>
      </c>
      <c r="D233" s="177">
        <v>143416792.84</v>
      </c>
      <c r="E233" s="177">
        <v>163374622.11000001</v>
      </c>
      <c r="F233" s="178">
        <f>E233/D233-1</f>
        <v>0.13915964005878689</v>
      </c>
      <c r="G233" s="178">
        <f t="shared" ref="G233:G244" si="102">E233/B233-1</f>
        <v>0.46478541744614277</v>
      </c>
      <c r="H233" s="177">
        <f>E233-D233</f>
        <v>19957829.270000011</v>
      </c>
      <c r="I233" s="177">
        <f>E233-B233</f>
        <v>51839771.910000011</v>
      </c>
      <c r="J233" s="178">
        <f t="shared" ref="J233:J244" si="103">E233/$E$233</f>
        <v>1</v>
      </c>
      <c r="K233" s="179"/>
      <c r="L233" s="177">
        <v>810177317.74000001</v>
      </c>
      <c r="M233" s="177">
        <v>822227787.43999982</v>
      </c>
      <c r="N233" s="177">
        <v>985719951.83000004</v>
      </c>
      <c r="O233" s="177">
        <v>1137217373.2800002</v>
      </c>
      <c r="P233" s="178">
        <f>O233/N233-1</f>
        <v>0.15369215279526749</v>
      </c>
      <c r="Q233" s="178">
        <f t="shared" ref="Q233:Q244" si="104">O233/L233-1</f>
        <v>0.40366478840987874</v>
      </c>
      <c r="R233" s="177">
        <f>O233-N233</f>
        <v>151497421.45000017</v>
      </c>
      <c r="S233" s="177">
        <f t="shared" ref="S233:S244" si="105">O233-L233</f>
        <v>327040055.5400002</v>
      </c>
      <c r="T233" s="178">
        <f>O233/$O$233</f>
        <v>1</v>
      </c>
    </row>
    <row r="234" spans="1:20" x14ac:dyDescent="0.25">
      <c r="A234" s="180" t="s">
        <v>5</v>
      </c>
      <c r="B234" s="181">
        <v>89405875.290000007</v>
      </c>
      <c r="C234" s="181">
        <v>108974814.69</v>
      </c>
      <c r="D234" s="181">
        <v>120786285.05</v>
      </c>
      <c r="E234" s="181">
        <v>138318099.44</v>
      </c>
      <c r="F234" s="182">
        <f t="shared" ref="F234:F244" si="106">E234/D234-1</f>
        <v>0.14514739304005109</v>
      </c>
      <c r="G234" s="182">
        <f t="shared" si="102"/>
        <v>0.54708064756758557</v>
      </c>
      <c r="H234" s="181">
        <f t="shared" ref="H234:H244" si="107">E234-D234</f>
        <v>17531814.390000001</v>
      </c>
      <c r="I234" s="181">
        <f t="shared" ref="I234:I244" si="108">E234-B234</f>
        <v>48912224.149999991</v>
      </c>
      <c r="J234" s="182">
        <f t="shared" si="103"/>
        <v>0.84663148813204614</v>
      </c>
      <c r="K234" s="183"/>
      <c r="L234" s="181">
        <v>654358462.99000001</v>
      </c>
      <c r="M234" s="181">
        <v>704214921.78999996</v>
      </c>
      <c r="N234" s="181">
        <v>835035228.82999992</v>
      </c>
      <c r="O234" s="181">
        <v>968784017.46000004</v>
      </c>
      <c r="P234" s="184">
        <f t="shared" ref="P234:P244" si="109">O234/N234-1</f>
        <v>0.16017143230879105</v>
      </c>
      <c r="Q234" s="184">
        <f t="shared" si="104"/>
        <v>0.48050964762230808</v>
      </c>
      <c r="R234" s="185">
        <f t="shared" ref="R234:R244" si="110">O234-N234</f>
        <v>133748788.63000011</v>
      </c>
      <c r="S234" s="185">
        <f t="shared" si="105"/>
        <v>314425554.47000003</v>
      </c>
      <c r="T234" s="184">
        <f>O234/$O$233</f>
        <v>0.85188992027601629</v>
      </c>
    </row>
    <row r="235" spans="1:20" x14ac:dyDescent="0.25">
      <c r="A235" s="186" t="s">
        <v>72</v>
      </c>
      <c r="B235" s="187">
        <v>22382258.670000002</v>
      </c>
      <c r="C235" s="187">
        <v>32671240.690000001</v>
      </c>
      <c r="D235" s="187">
        <v>32246497.370000001</v>
      </c>
      <c r="E235" s="187">
        <v>38670810.270000003</v>
      </c>
      <c r="F235" s="188">
        <f t="shared" si="106"/>
        <v>0.19922513835492572</v>
      </c>
      <c r="G235" s="188">
        <f t="shared" si="102"/>
        <v>0.72774387250882389</v>
      </c>
      <c r="H235" s="187">
        <f t="shared" si="107"/>
        <v>6424312.9000000022</v>
      </c>
      <c r="I235" s="187">
        <f t="shared" si="108"/>
        <v>16288551.600000001</v>
      </c>
      <c r="J235" s="188">
        <f t="shared" si="103"/>
        <v>0.23670022779892322</v>
      </c>
      <c r="K235" s="189"/>
      <c r="L235" s="187">
        <v>177759955.65000004</v>
      </c>
      <c r="M235" s="187">
        <v>241850173.68999997</v>
      </c>
      <c r="N235" s="187">
        <v>242679018.61000001</v>
      </c>
      <c r="O235" s="187">
        <v>280284082.36000001</v>
      </c>
      <c r="P235" s="190">
        <f t="shared" si="109"/>
        <v>0.15495803454864654</v>
      </c>
      <c r="Q235" s="190">
        <f t="shared" si="104"/>
        <v>0.57675603222957905</v>
      </c>
      <c r="R235" s="191">
        <f t="shared" si="110"/>
        <v>37605063.75</v>
      </c>
      <c r="S235" s="191">
        <f t="shared" si="105"/>
        <v>102524126.70999998</v>
      </c>
      <c r="T235" s="190">
        <f t="shared" ref="T235:T244" si="111">O235/$O$233</f>
        <v>0.24646482629050534</v>
      </c>
    </row>
    <row r="236" spans="1:20" x14ac:dyDescent="0.25">
      <c r="A236" s="192" t="s">
        <v>73</v>
      </c>
      <c r="B236" s="193">
        <v>56361977.890000001</v>
      </c>
      <c r="C236" s="193">
        <v>66353373.710000001</v>
      </c>
      <c r="D236" s="193">
        <v>78131143.260000005</v>
      </c>
      <c r="E236" s="193">
        <v>87385213.790000007</v>
      </c>
      <c r="F236" s="21">
        <f t="shared" si="106"/>
        <v>0.11844278918593165</v>
      </c>
      <c r="G236" s="21">
        <f t="shared" si="102"/>
        <v>0.55042844593827311</v>
      </c>
      <c r="H236" s="193">
        <f t="shared" si="107"/>
        <v>9254070.5300000012</v>
      </c>
      <c r="I236" s="193">
        <f t="shared" si="108"/>
        <v>31023235.900000006</v>
      </c>
      <c r="J236" s="21">
        <f t="shared" si="103"/>
        <v>0.53487630246002105</v>
      </c>
      <c r="K236" s="189"/>
      <c r="L236" s="193">
        <v>395506478.12</v>
      </c>
      <c r="M236" s="193">
        <v>396070697.11999995</v>
      </c>
      <c r="N236" s="193">
        <v>511175065.84000003</v>
      </c>
      <c r="O236" s="193">
        <v>597120519.82000005</v>
      </c>
      <c r="P236" s="171">
        <f t="shared" si="109"/>
        <v>0.1681331107939863</v>
      </c>
      <c r="Q236" s="171">
        <f t="shared" si="104"/>
        <v>0.50976166726358563</v>
      </c>
      <c r="R236" s="194">
        <f t="shared" si="110"/>
        <v>85945453.980000019</v>
      </c>
      <c r="S236" s="194">
        <f t="shared" si="105"/>
        <v>201614041.70000005</v>
      </c>
      <c r="T236" s="171">
        <f t="shared" si="111"/>
        <v>0.52507157721110531</v>
      </c>
    </row>
    <row r="237" spans="1:20" x14ac:dyDescent="0.25">
      <c r="A237" s="195" t="s">
        <v>74</v>
      </c>
      <c r="B237" s="193">
        <v>9671117.1199999992</v>
      </c>
      <c r="C237" s="193">
        <v>9000985.5099999998</v>
      </c>
      <c r="D237" s="193">
        <v>9397390.6400000006</v>
      </c>
      <c r="E237" s="193">
        <v>11386332.17</v>
      </c>
      <c r="F237" s="21">
        <f t="shared" si="106"/>
        <v>0.21164827622830407</v>
      </c>
      <c r="G237" s="21">
        <f t="shared" si="102"/>
        <v>0.17735438716308316</v>
      </c>
      <c r="H237" s="193">
        <f t="shared" si="107"/>
        <v>1988941.5299999993</v>
      </c>
      <c r="I237" s="193">
        <f t="shared" si="108"/>
        <v>1715215.0500000007</v>
      </c>
      <c r="J237" s="21">
        <f t="shared" si="103"/>
        <v>6.9694619782095596E-2</v>
      </c>
      <c r="K237" s="189"/>
      <c r="L237" s="193">
        <v>70528659.670000002</v>
      </c>
      <c r="M237" s="193">
        <v>59439170.909999996</v>
      </c>
      <c r="N237" s="193">
        <v>71738700.200000003</v>
      </c>
      <c r="O237" s="193">
        <v>81658874</v>
      </c>
      <c r="P237" s="171">
        <f t="shared" si="109"/>
        <v>0.13828203985218002</v>
      </c>
      <c r="Q237" s="171">
        <f t="shared" si="104"/>
        <v>0.15781122712494056</v>
      </c>
      <c r="R237" s="194">
        <f t="shared" si="110"/>
        <v>9920173.799999997</v>
      </c>
      <c r="S237" s="194">
        <f t="shared" si="105"/>
        <v>11130214.329999998</v>
      </c>
      <c r="T237" s="171">
        <f t="shared" si="111"/>
        <v>7.1805862202471246E-2</v>
      </c>
    </row>
    <row r="238" spans="1:20" x14ac:dyDescent="0.25">
      <c r="A238" s="195" t="s">
        <v>75</v>
      </c>
      <c r="B238" s="193">
        <v>598776.38</v>
      </c>
      <c r="C238" s="193">
        <v>590381.64</v>
      </c>
      <c r="D238" s="193">
        <v>716781.95</v>
      </c>
      <c r="E238" s="193">
        <v>640825.5</v>
      </c>
      <c r="F238" s="21">
        <f t="shared" si="106"/>
        <v>-0.10596869801199649</v>
      </c>
      <c r="G238" s="21">
        <f t="shared" si="102"/>
        <v>7.0225081356749541E-2</v>
      </c>
      <c r="H238" s="193">
        <f t="shared" si="107"/>
        <v>-75956.449999999953</v>
      </c>
      <c r="I238" s="193">
        <f t="shared" si="108"/>
        <v>42049.119999999995</v>
      </c>
      <c r="J238" s="21">
        <f t="shared" si="103"/>
        <v>3.9224298836849497E-3</v>
      </c>
      <c r="K238" s="189"/>
      <c r="L238" s="193">
        <v>7259702.5800000001</v>
      </c>
      <c r="M238" s="193">
        <v>4951941.8100000005</v>
      </c>
      <c r="N238" s="193">
        <v>7037705.4900000002</v>
      </c>
      <c r="O238" s="193">
        <v>6997399.8200000003</v>
      </c>
      <c r="P238" s="171">
        <f t="shared" si="109"/>
        <v>-5.7271038205948255E-3</v>
      </c>
      <c r="Q238" s="171">
        <f t="shared" si="104"/>
        <v>-3.6131336939701386E-2</v>
      </c>
      <c r="R238" s="194">
        <f>O238-N238</f>
        <v>-40305.669999999925</v>
      </c>
      <c r="S238" s="194">
        <f t="shared" si="105"/>
        <v>-262302.75999999978</v>
      </c>
      <c r="T238" s="171">
        <f t="shared" si="111"/>
        <v>6.153089096605926E-3</v>
      </c>
    </row>
    <row r="239" spans="1:20" x14ac:dyDescent="0.25">
      <c r="A239" s="196" t="s">
        <v>76</v>
      </c>
      <c r="B239" s="197">
        <v>391745.22</v>
      </c>
      <c r="C239" s="197">
        <v>358833.14</v>
      </c>
      <c r="D239" s="197">
        <v>294471.83</v>
      </c>
      <c r="E239" s="197">
        <v>234917.71</v>
      </c>
      <c r="F239" s="198">
        <f t="shared" si="106"/>
        <v>-0.20224046558205588</v>
      </c>
      <c r="G239" s="198">
        <f t="shared" si="102"/>
        <v>-0.40033037288878726</v>
      </c>
      <c r="H239" s="197">
        <f t="shared" si="107"/>
        <v>-59554.120000000024</v>
      </c>
      <c r="I239" s="197">
        <f t="shared" si="108"/>
        <v>-156827.50999999998</v>
      </c>
      <c r="J239" s="198">
        <f t="shared" si="103"/>
        <v>1.4379082073213922E-3</v>
      </c>
      <c r="K239" s="189"/>
      <c r="L239" s="197">
        <v>3303666.9699999997</v>
      </c>
      <c r="M239" s="197">
        <v>1902938.2500000002</v>
      </c>
      <c r="N239" s="197">
        <v>2404738.6800000002</v>
      </c>
      <c r="O239" s="197">
        <v>2723141.43</v>
      </c>
      <c r="P239" s="199">
        <f t="shared" si="109"/>
        <v>0.13240638271764316</v>
      </c>
      <c r="Q239" s="199">
        <f t="shared" si="104"/>
        <v>-0.17572156796421878</v>
      </c>
      <c r="R239" s="200">
        <f t="shared" si="110"/>
        <v>318402.75</v>
      </c>
      <c r="S239" s="200">
        <f t="shared" si="105"/>
        <v>-580525.53999999957</v>
      </c>
      <c r="T239" s="199">
        <f t="shared" si="111"/>
        <v>2.3945654489482735E-3</v>
      </c>
    </row>
    <row r="240" spans="1:20" x14ac:dyDescent="0.25">
      <c r="A240" s="180" t="s">
        <v>11</v>
      </c>
      <c r="B240" s="181">
        <v>22128974.91</v>
      </c>
      <c r="C240" s="181">
        <v>19349556.579999998</v>
      </c>
      <c r="D240" s="181">
        <v>22630507.789999999</v>
      </c>
      <c r="E240" s="181">
        <v>25056522.670000002</v>
      </c>
      <c r="F240" s="182">
        <f t="shared" si="106"/>
        <v>0.10720108017514374</v>
      </c>
      <c r="G240" s="182">
        <f t="shared" si="102"/>
        <v>0.13229477514916677</v>
      </c>
      <c r="H240" s="181">
        <f t="shared" si="107"/>
        <v>2426014.8800000027</v>
      </c>
      <c r="I240" s="181">
        <f t="shared" si="108"/>
        <v>2927547.7600000016</v>
      </c>
      <c r="J240" s="182">
        <f t="shared" si="103"/>
        <v>0.15336851186795378</v>
      </c>
      <c r="K240" s="183"/>
      <c r="L240" s="181">
        <v>155818854.75</v>
      </c>
      <c r="M240" s="181">
        <v>118012865.64</v>
      </c>
      <c r="N240" s="181">
        <v>150684723</v>
      </c>
      <c r="O240" s="181">
        <v>168433355.83999997</v>
      </c>
      <c r="P240" s="184">
        <f t="shared" si="109"/>
        <v>0.1177865445589994</v>
      </c>
      <c r="Q240" s="184">
        <f t="shared" si="104"/>
        <v>8.0956191792315613E-2</v>
      </c>
      <c r="R240" s="185">
        <f t="shared" si="110"/>
        <v>17748632.839999974</v>
      </c>
      <c r="S240" s="185">
        <f t="shared" si="105"/>
        <v>12614501.089999974</v>
      </c>
      <c r="T240" s="184">
        <f>O240/$O$233</f>
        <v>0.14811007974157031</v>
      </c>
    </row>
    <row r="241" spans="1:20" x14ac:dyDescent="0.25">
      <c r="A241" s="25" t="s">
        <v>12</v>
      </c>
      <c r="B241" s="201">
        <v>1849267.59</v>
      </c>
      <c r="C241" s="201">
        <v>1879697.48</v>
      </c>
      <c r="D241" s="201">
        <v>2370814.4900000002</v>
      </c>
      <c r="E241" s="201">
        <v>2217872.4700000002</v>
      </c>
      <c r="F241" s="202">
        <f t="shared" si="106"/>
        <v>-6.4510327840960668E-2</v>
      </c>
      <c r="G241" s="202">
        <f t="shared" si="102"/>
        <v>0.19932479322800445</v>
      </c>
      <c r="H241" s="201">
        <f t="shared" si="107"/>
        <v>-152942.02000000002</v>
      </c>
      <c r="I241" s="201">
        <f t="shared" si="108"/>
        <v>368604.88000000012</v>
      </c>
      <c r="J241" s="202">
        <f t="shared" si="103"/>
        <v>1.35753793420052E-2</v>
      </c>
      <c r="K241" s="189"/>
      <c r="L241" s="201">
        <v>11276610.319999998</v>
      </c>
      <c r="M241" s="201">
        <v>11727293.32</v>
      </c>
      <c r="N241" s="201">
        <v>13804053.42</v>
      </c>
      <c r="O241" s="201">
        <v>13905596.710000001</v>
      </c>
      <c r="P241" s="203">
        <f t="shared" si="109"/>
        <v>7.3560487568731237E-3</v>
      </c>
      <c r="Q241" s="203">
        <f t="shared" si="104"/>
        <v>0.23313622758935626</v>
      </c>
      <c r="R241" s="204">
        <f t="shared" si="110"/>
        <v>101543.29000000097</v>
      </c>
      <c r="S241" s="204">
        <f t="shared" si="105"/>
        <v>2628986.3900000025</v>
      </c>
      <c r="T241" s="203">
        <f t="shared" si="111"/>
        <v>1.2227738545615967E-2</v>
      </c>
    </row>
    <row r="242" spans="1:20" x14ac:dyDescent="0.25">
      <c r="A242" s="26" t="s">
        <v>8</v>
      </c>
      <c r="B242" s="193">
        <v>13209147.43</v>
      </c>
      <c r="C242" s="193">
        <v>12708690.25</v>
      </c>
      <c r="D242" s="193">
        <v>14464719.41</v>
      </c>
      <c r="E242" s="193">
        <v>16342100.789999999</v>
      </c>
      <c r="F242" s="21">
        <f t="shared" si="106"/>
        <v>0.12979037662507964</v>
      </c>
      <c r="G242" s="21">
        <f t="shared" si="102"/>
        <v>0.23718058842197354</v>
      </c>
      <c r="H242" s="193">
        <f t="shared" si="107"/>
        <v>1877381.379999999</v>
      </c>
      <c r="I242" s="193">
        <f t="shared" si="108"/>
        <v>3132953.3599999994</v>
      </c>
      <c r="J242" s="21">
        <f t="shared" si="103"/>
        <v>0.10002839228602392</v>
      </c>
      <c r="K242" s="189"/>
      <c r="L242" s="193">
        <v>93988143.050000012</v>
      </c>
      <c r="M242" s="193">
        <v>75700671.069999993</v>
      </c>
      <c r="N242" s="193">
        <v>95942474.159999996</v>
      </c>
      <c r="O242" s="193">
        <v>106102479.99000001</v>
      </c>
      <c r="P242" s="171">
        <f t="shared" si="109"/>
        <v>0.10589685036740359</v>
      </c>
      <c r="Q242" s="171">
        <f t="shared" si="104"/>
        <v>0.12889218306563821</v>
      </c>
      <c r="R242" s="194">
        <f t="shared" si="110"/>
        <v>10160005.830000013</v>
      </c>
      <c r="S242" s="194">
        <f t="shared" si="105"/>
        <v>12114336.939999998</v>
      </c>
      <c r="T242" s="171">
        <f t="shared" si="111"/>
        <v>9.3300087109974145E-2</v>
      </c>
    </row>
    <row r="243" spans="1:20" x14ac:dyDescent="0.25">
      <c r="A243" s="26" t="s">
        <v>9</v>
      </c>
      <c r="B243" s="193">
        <v>4559377.49</v>
      </c>
      <c r="C243" s="193">
        <v>3329980.82</v>
      </c>
      <c r="D243" s="193">
        <v>3962393.75</v>
      </c>
      <c r="E243" s="193">
        <v>4302075.05</v>
      </c>
      <c r="F243" s="21">
        <f t="shared" si="106"/>
        <v>8.5726286036060806E-2</v>
      </c>
      <c r="G243" s="21">
        <f t="shared" si="102"/>
        <v>-5.6433677747529609E-2</v>
      </c>
      <c r="H243" s="193">
        <f t="shared" si="107"/>
        <v>339681.29999999981</v>
      </c>
      <c r="I243" s="193">
        <f t="shared" si="108"/>
        <v>-257302.44000000041</v>
      </c>
      <c r="J243" s="21">
        <f t="shared" si="103"/>
        <v>2.6332578428878727E-2</v>
      </c>
      <c r="K243" s="189"/>
      <c r="L243" s="193">
        <v>31406757.830000006</v>
      </c>
      <c r="M243" s="193">
        <v>19594683.190000001</v>
      </c>
      <c r="N243" s="193">
        <v>27868584.190000005</v>
      </c>
      <c r="O243" s="193">
        <v>32100867.049999997</v>
      </c>
      <c r="P243" s="171">
        <f t="shared" si="109"/>
        <v>0.1518657292076806</v>
      </c>
      <c r="Q243" s="171">
        <f t="shared" si="104"/>
        <v>2.2100632728698111E-2</v>
      </c>
      <c r="R243" s="194">
        <f t="shared" si="110"/>
        <v>4232282.859999992</v>
      </c>
      <c r="S243" s="194">
        <f t="shared" si="105"/>
        <v>694109.21999999136</v>
      </c>
      <c r="T243" s="171">
        <f t="shared" si="111"/>
        <v>2.8227555966203372E-2</v>
      </c>
    </row>
    <row r="244" spans="1:20" x14ac:dyDescent="0.25">
      <c r="A244" s="27" t="s">
        <v>10</v>
      </c>
      <c r="B244" s="205">
        <v>2511182.4</v>
      </c>
      <c r="C244" s="205">
        <v>1431188.02</v>
      </c>
      <c r="D244" s="205">
        <v>1832580.13</v>
      </c>
      <c r="E244" s="205">
        <v>2194474.36</v>
      </c>
      <c r="F244" s="83">
        <f t="shared" si="106"/>
        <v>0.19747798422326013</v>
      </c>
      <c r="G244" s="83">
        <f t="shared" si="102"/>
        <v>-0.12611909035361191</v>
      </c>
      <c r="H244" s="205">
        <f t="shared" si="107"/>
        <v>361894.23</v>
      </c>
      <c r="I244" s="205">
        <f t="shared" si="108"/>
        <v>-316708.04000000004</v>
      </c>
      <c r="J244" s="83">
        <f t="shared" si="103"/>
        <v>1.3432161811045916E-2</v>
      </c>
      <c r="K244" s="189"/>
      <c r="L244" s="205">
        <v>19147343.559999999</v>
      </c>
      <c r="M244" s="205">
        <v>10990218.060000001</v>
      </c>
      <c r="N244" s="205">
        <v>13069611.210000001</v>
      </c>
      <c r="O244" s="205">
        <v>16324412.08</v>
      </c>
      <c r="P244" s="206">
        <f t="shared" si="109"/>
        <v>0.2490357836742414</v>
      </c>
      <c r="Q244" s="206">
        <f t="shared" si="104"/>
        <v>-0.14743201693509478</v>
      </c>
      <c r="R244" s="207">
        <f t="shared" si="110"/>
        <v>3254800.8699999992</v>
      </c>
      <c r="S244" s="207">
        <f t="shared" si="105"/>
        <v>-2822931.4799999986</v>
      </c>
      <c r="T244" s="206">
        <f t="shared" si="111"/>
        <v>1.4354698110983468E-2</v>
      </c>
    </row>
    <row r="245" spans="1:20" x14ac:dyDescent="0.25">
      <c r="A245" s="385" t="s">
        <v>13</v>
      </c>
      <c r="B245" s="386"/>
      <c r="C245" s="386"/>
      <c r="D245" s="386"/>
      <c r="E245" s="386"/>
      <c r="F245" s="386"/>
      <c r="G245" s="386"/>
      <c r="H245" s="386"/>
      <c r="I245" s="386"/>
      <c r="J245" s="386"/>
      <c r="K245" s="386"/>
      <c r="L245" s="386"/>
      <c r="M245" s="386"/>
      <c r="N245" s="386"/>
      <c r="O245" s="386"/>
      <c r="P245" s="386"/>
      <c r="Q245" s="386"/>
      <c r="R245" s="386"/>
      <c r="S245" s="386"/>
      <c r="T245" s="387"/>
    </row>
    <row r="246" spans="1:20" ht="21" x14ac:dyDescent="0.35">
      <c r="A246" s="432" t="s">
        <v>77</v>
      </c>
      <c r="B246" s="432"/>
      <c r="C246" s="432"/>
      <c r="D246" s="432"/>
      <c r="E246" s="432"/>
      <c r="F246" s="432"/>
      <c r="G246" s="432"/>
      <c r="H246" s="432"/>
      <c r="I246" s="432"/>
      <c r="J246" s="432"/>
      <c r="K246" s="432"/>
      <c r="L246" s="432"/>
      <c r="M246" s="432"/>
      <c r="N246" s="432"/>
      <c r="O246" s="432"/>
      <c r="P246" s="432"/>
      <c r="Q246" s="432"/>
      <c r="R246" s="432"/>
      <c r="S246" s="432"/>
      <c r="T246" s="432"/>
    </row>
    <row r="247" spans="1:20" x14ac:dyDescent="0.25">
      <c r="A247" s="54"/>
      <c r="B247" s="381" t="s">
        <v>151</v>
      </c>
      <c r="C247" s="382"/>
      <c r="D247" s="382"/>
      <c r="E247" s="382"/>
      <c r="F247" s="382"/>
      <c r="G247" s="382"/>
      <c r="H247" s="382"/>
      <c r="I247" s="382"/>
      <c r="J247" s="383"/>
      <c r="K247" s="174"/>
      <c r="L247" s="381" t="str">
        <f>L$5</f>
        <v>acumulado julio</v>
      </c>
      <c r="M247" s="382"/>
      <c r="N247" s="382"/>
      <c r="O247" s="382"/>
      <c r="P247" s="382"/>
      <c r="Q247" s="382"/>
      <c r="R247" s="382"/>
      <c r="S247" s="382"/>
      <c r="T247" s="383"/>
    </row>
    <row r="248" spans="1:20" x14ac:dyDescent="0.25">
      <c r="A248" s="4"/>
      <c r="B248" s="5">
        <f>B$6</f>
        <v>2019</v>
      </c>
      <c r="C248" s="5">
        <f>C$6</f>
        <v>2022</v>
      </c>
      <c r="D248" s="5">
        <f>D$6</f>
        <v>2023</v>
      </c>
      <c r="E248" s="5">
        <f>E$6</f>
        <v>2024</v>
      </c>
      <c r="F248" s="5" t="str">
        <f>CONCATENATE("var ",RIGHT(E248,2),"/",RIGHT(D248,2))</f>
        <v>var 24/23</v>
      </c>
      <c r="G248" s="5" t="str">
        <f>CONCATENATE("var ",RIGHT(E248,2),"/",RIGHT(B248,2))</f>
        <v>var 24/19</v>
      </c>
      <c r="H248" s="5" t="str">
        <f>CONCATENATE("dif ",RIGHT(E248,2),"-",RIGHT(D248,2))</f>
        <v>dif 24-23</v>
      </c>
      <c r="I248" s="5" t="str">
        <f>CONCATENATE("dif ",RIGHT(E248,2),"-",RIGHT(B248,2))</f>
        <v>dif 24-19</v>
      </c>
      <c r="J248" s="5" t="str">
        <f>CONCATENATE("cuota ",RIGHT(E248,2))</f>
        <v>cuota 24</v>
      </c>
      <c r="K248" s="175"/>
      <c r="L248" s="5">
        <f>L$6</f>
        <v>2019</v>
      </c>
      <c r="M248" s="5">
        <f>M$6</f>
        <v>2022</v>
      </c>
      <c r="N248" s="5">
        <f>N$6</f>
        <v>2023</v>
      </c>
      <c r="O248" s="5">
        <f>O$6</f>
        <v>2024</v>
      </c>
      <c r="P248" s="5" t="str">
        <f>CONCATENATE("var ",RIGHT(O248,2),"/",RIGHT(N248,2))</f>
        <v>var 24/23</v>
      </c>
      <c r="Q248" s="5" t="str">
        <f>CONCATENATE("var ",RIGHT(O248,2),"/",RIGHT(L248,2))</f>
        <v>var 24/19</v>
      </c>
      <c r="R248" s="5" t="str">
        <f>CONCATENATE("dif ",RIGHT(O248,2),"-",RIGHT(N248,2))</f>
        <v>dif 24-23</v>
      </c>
      <c r="S248" s="5" t="str">
        <f>CONCATENATE("dif ",RIGHT(O248,2),"-",RIGHT(L248,2))</f>
        <v>dif 24-19</v>
      </c>
      <c r="T248" s="5" t="str">
        <f>CONCATENATE("cuota ",RIGHT(O248,2))</f>
        <v>cuota 24</v>
      </c>
    </row>
    <row r="249" spans="1:20" x14ac:dyDescent="0.25">
      <c r="A249" s="176" t="s">
        <v>48</v>
      </c>
      <c r="B249" s="177">
        <v>111534850.2</v>
      </c>
      <c r="C249" s="177">
        <v>128324371.27</v>
      </c>
      <c r="D249" s="177">
        <v>143416792.84</v>
      </c>
      <c r="E249" s="177">
        <v>163374622.11000001</v>
      </c>
      <c r="F249" s="208">
        <f>E249/D249-1</f>
        <v>0.13915964005878689</v>
      </c>
      <c r="G249" s="208">
        <f t="shared" ref="G249:G259" si="112">E249/B249-1</f>
        <v>0.46478541744614277</v>
      </c>
      <c r="H249" s="177">
        <f>E249-D249</f>
        <v>19957829.270000011</v>
      </c>
      <c r="I249" s="177">
        <f t="shared" ref="I249:I259" si="113">E249-B249</f>
        <v>51839771.910000011</v>
      </c>
      <c r="J249" s="178">
        <f t="shared" ref="J249:J259" si="114">E249/$E$249</f>
        <v>1</v>
      </c>
      <c r="K249" s="179"/>
      <c r="L249" s="177">
        <v>810177317.74000001</v>
      </c>
      <c r="M249" s="177">
        <v>822227787.43999982</v>
      </c>
      <c r="N249" s="177">
        <v>985719951.83000004</v>
      </c>
      <c r="O249" s="177">
        <v>1137217373.2800002</v>
      </c>
      <c r="P249" s="208">
        <f>O249/N249-1</f>
        <v>0.15369215279526749</v>
      </c>
      <c r="Q249" s="208">
        <f t="shared" ref="Q249:Q259" si="115">O249/L249-1</f>
        <v>0.40366478840987874</v>
      </c>
      <c r="R249" s="177">
        <f>O249-N249</f>
        <v>151497421.45000017</v>
      </c>
      <c r="S249" s="177">
        <f t="shared" ref="S249:S259" si="116">O249-L249</f>
        <v>327040055.5400002</v>
      </c>
      <c r="T249" s="178">
        <f>O249/$O$249</f>
        <v>1</v>
      </c>
    </row>
    <row r="250" spans="1:20" x14ac:dyDescent="0.25">
      <c r="A250" s="76" t="s">
        <v>49</v>
      </c>
      <c r="B250" s="209">
        <v>50250888.700000003</v>
      </c>
      <c r="C250" s="209">
        <v>62580353.969999999</v>
      </c>
      <c r="D250" s="209">
        <v>68968286.400000006</v>
      </c>
      <c r="E250" s="209">
        <v>74124272.450000003</v>
      </c>
      <c r="F250" s="210">
        <f t="shared" ref="F250:F259" si="117">E250/D250-1</f>
        <v>7.4758795950017998E-2</v>
      </c>
      <c r="G250" s="210">
        <f t="shared" si="112"/>
        <v>0.47508381180132231</v>
      </c>
      <c r="H250" s="209">
        <f t="shared" ref="H250:H259" si="118">E250-D250</f>
        <v>5155986.049999997</v>
      </c>
      <c r="I250" s="209">
        <f t="shared" si="113"/>
        <v>23873383.75</v>
      </c>
      <c r="J250" s="78">
        <f t="shared" si="114"/>
        <v>0.4537073842477945</v>
      </c>
      <c r="K250" s="175"/>
      <c r="L250" s="209">
        <v>363256252.49000001</v>
      </c>
      <c r="M250" s="209">
        <v>403656815.66999996</v>
      </c>
      <c r="N250" s="209">
        <v>473972942.78000003</v>
      </c>
      <c r="O250" s="209">
        <v>530975675.31999999</v>
      </c>
      <c r="P250" s="210">
        <f t="shared" ref="P250:P259" si="119">O250/N250-1</f>
        <v>0.1202657945106762</v>
      </c>
      <c r="Q250" s="210">
        <f t="shared" si="115"/>
        <v>0.46171104194446611</v>
      </c>
      <c r="R250" s="209">
        <f t="shared" ref="R250:R259" si="120">O250-N250</f>
        <v>57002732.539999962</v>
      </c>
      <c r="S250" s="209">
        <f t="shared" si="116"/>
        <v>167719422.82999998</v>
      </c>
      <c r="T250" s="78">
        <f t="shared" ref="T250:T259" si="121">O250/$O$249</f>
        <v>0.46690781181837054</v>
      </c>
    </row>
    <row r="251" spans="1:20" x14ac:dyDescent="0.25">
      <c r="A251" s="79" t="s">
        <v>50</v>
      </c>
      <c r="B251" s="193">
        <v>30477980.5</v>
      </c>
      <c r="C251" s="193">
        <v>33031284.920000002</v>
      </c>
      <c r="D251" s="193">
        <v>35140342.009999998</v>
      </c>
      <c r="E251" s="193">
        <v>42256315.93</v>
      </c>
      <c r="F251" s="171">
        <f t="shared" si="117"/>
        <v>0.20250155556183791</v>
      </c>
      <c r="G251" s="171">
        <f t="shared" si="112"/>
        <v>0.38645393286474472</v>
      </c>
      <c r="H251" s="193">
        <f t="shared" si="118"/>
        <v>7115973.9200000018</v>
      </c>
      <c r="I251" s="193">
        <f t="shared" si="113"/>
        <v>11778335.43</v>
      </c>
      <c r="J251" s="21">
        <f t="shared" si="114"/>
        <v>0.25864675544007598</v>
      </c>
      <c r="K251" s="175"/>
      <c r="L251" s="193">
        <v>224649520.81</v>
      </c>
      <c r="M251" s="193">
        <v>200088543.44</v>
      </c>
      <c r="N251" s="193">
        <v>239785241.54999998</v>
      </c>
      <c r="O251" s="193">
        <v>284877435.64999998</v>
      </c>
      <c r="P251" s="171">
        <f t="shared" si="119"/>
        <v>0.18805241643947213</v>
      </c>
      <c r="Q251" s="171">
        <f t="shared" si="115"/>
        <v>0.26809723262636487</v>
      </c>
      <c r="R251" s="193">
        <f t="shared" si="120"/>
        <v>45092194.099999994</v>
      </c>
      <c r="S251" s="193">
        <f t="shared" si="116"/>
        <v>60227914.839999974</v>
      </c>
      <c r="T251" s="21">
        <f t="shared" si="121"/>
        <v>0.25050394264409365</v>
      </c>
    </row>
    <row r="252" spans="1:20" x14ac:dyDescent="0.25">
      <c r="A252" s="79" t="s">
        <v>51</v>
      </c>
      <c r="B252" s="193">
        <v>706482.19</v>
      </c>
      <c r="C252" s="193">
        <v>561379.94999999995</v>
      </c>
      <c r="D252" s="193">
        <v>501385.38</v>
      </c>
      <c r="E252" s="193">
        <v>682239.06</v>
      </c>
      <c r="F252" s="171">
        <f t="shared" si="117"/>
        <v>0.3607079249099765</v>
      </c>
      <c r="G252" s="171">
        <f t="shared" si="112"/>
        <v>-3.431527410478652E-2</v>
      </c>
      <c r="H252" s="193">
        <f t="shared" si="118"/>
        <v>180853.68000000005</v>
      </c>
      <c r="I252" s="193">
        <f t="shared" si="113"/>
        <v>-24243.129999999888</v>
      </c>
      <c r="J252" s="21">
        <f t="shared" si="114"/>
        <v>4.175918212931804E-3</v>
      </c>
      <c r="K252" s="175"/>
      <c r="L252" s="193">
        <v>5130908.6399999997</v>
      </c>
      <c r="M252" s="193">
        <v>4079383.75</v>
      </c>
      <c r="N252" s="193">
        <v>4704061.0200000005</v>
      </c>
      <c r="O252" s="193">
        <v>5470948.4300000006</v>
      </c>
      <c r="P252" s="171">
        <f>O252/N252-1</f>
        <v>0.16302667136745597</v>
      </c>
      <c r="Q252" s="171">
        <f t="shared" si="115"/>
        <v>6.6272821026102102E-2</v>
      </c>
      <c r="R252" s="193">
        <f t="shared" si="120"/>
        <v>766887.41000000015</v>
      </c>
      <c r="S252" s="193">
        <f t="shared" si="116"/>
        <v>340039.79000000097</v>
      </c>
      <c r="T252" s="21">
        <f t="shared" si="121"/>
        <v>4.8108203044950936E-3</v>
      </c>
    </row>
    <row r="253" spans="1:20" x14ac:dyDescent="0.25">
      <c r="A253" s="79" t="s">
        <v>52</v>
      </c>
      <c r="B253" s="193">
        <v>12441530.6</v>
      </c>
      <c r="C253" s="193">
        <v>12005834.189999999</v>
      </c>
      <c r="D253" s="193">
        <v>14818574.74</v>
      </c>
      <c r="E253" s="193">
        <v>17747817.48</v>
      </c>
      <c r="F253" s="171">
        <f t="shared" si="117"/>
        <v>0.1976737163590403</v>
      </c>
      <c r="G253" s="171">
        <f t="shared" si="112"/>
        <v>0.42649791658270741</v>
      </c>
      <c r="H253" s="193">
        <f t="shared" si="118"/>
        <v>2929242.74</v>
      </c>
      <c r="I253" s="193">
        <f t="shared" si="113"/>
        <v>5306286.8800000008</v>
      </c>
      <c r="J253" s="21">
        <f t="shared" si="114"/>
        <v>0.10863264594454827</v>
      </c>
      <c r="K253" s="175"/>
      <c r="L253" s="193">
        <v>87885370.840000004</v>
      </c>
      <c r="M253" s="193">
        <v>70191709.870000005</v>
      </c>
      <c r="N253" s="193">
        <v>96619681.010000005</v>
      </c>
      <c r="O253" s="193">
        <v>119889428.77000001</v>
      </c>
      <c r="P253" s="171">
        <f t="shared" si="119"/>
        <v>0.24083859019977116</v>
      </c>
      <c r="Q253" s="171">
        <f t="shared" si="115"/>
        <v>0.36415682865200738</v>
      </c>
      <c r="R253" s="193">
        <f t="shared" si="120"/>
        <v>23269747.760000005</v>
      </c>
      <c r="S253" s="193">
        <f t="shared" si="116"/>
        <v>32004057.930000007</v>
      </c>
      <c r="T253" s="21">
        <f t="shared" si="121"/>
        <v>0.10542349386046657</v>
      </c>
    </row>
    <row r="254" spans="1:20" x14ac:dyDescent="0.25">
      <c r="A254" s="79" t="s">
        <v>53</v>
      </c>
      <c r="B254" s="193">
        <v>3768034.58</v>
      </c>
      <c r="C254" s="193">
        <v>4429438.9400000004</v>
      </c>
      <c r="D254" s="193">
        <v>6601892.1299999999</v>
      </c>
      <c r="E254" s="193">
        <v>7539753.7300000004</v>
      </c>
      <c r="F254" s="171">
        <f t="shared" si="117"/>
        <v>0.14205951589820964</v>
      </c>
      <c r="G254" s="171">
        <f t="shared" si="112"/>
        <v>1.0009778493062558</v>
      </c>
      <c r="H254" s="193">
        <f t="shared" si="118"/>
        <v>937861.60000000056</v>
      </c>
      <c r="I254" s="193">
        <f t="shared" si="113"/>
        <v>3771719.1500000004</v>
      </c>
      <c r="J254" s="21">
        <f t="shared" si="114"/>
        <v>4.6150091321548639E-2</v>
      </c>
      <c r="K254" s="175"/>
      <c r="L254" s="193">
        <v>24481845.300000001</v>
      </c>
      <c r="M254" s="193">
        <v>28507487.399999999</v>
      </c>
      <c r="N254" s="193">
        <v>42546736.370000005</v>
      </c>
      <c r="O254" s="193">
        <v>52695730.439999998</v>
      </c>
      <c r="P254" s="171">
        <f t="shared" si="119"/>
        <v>0.23853754567074437</v>
      </c>
      <c r="Q254" s="171">
        <f t="shared" si="115"/>
        <v>1.1524411168466946</v>
      </c>
      <c r="R254" s="193">
        <f t="shared" si="120"/>
        <v>10148994.069999993</v>
      </c>
      <c r="S254" s="193">
        <f t="shared" si="116"/>
        <v>28213885.139999997</v>
      </c>
      <c r="T254" s="21">
        <f>O254/$O$249</f>
        <v>4.6337430009544454E-2</v>
      </c>
    </row>
    <row r="255" spans="1:20" x14ac:dyDescent="0.25">
      <c r="A255" s="79" t="s">
        <v>54</v>
      </c>
      <c r="B255" s="193">
        <v>1713023.48</v>
      </c>
      <c r="C255" s="193">
        <v>1994587.39</v>
      </c>
      <c r="D255" s="193">
        <v>2158355.4500000002</v>
      </c>
      <c r="E255" s="193">
        <v>2301918.7799999998</v>
      </c>
      <c r="F255" s="171">
        <f t="shared" si="117"/>
        <v>6.6515146983783247E-2</v>
      </c>
      <c r="G255" s="171">
        <f t="shared" si="112"/>
        <v>0.34377538129249685</v>
      </c>
      <c r="H255" s="193">
        <f t="shared" si="118"/>
        <v>143563.32999999961</v>
      </c>
      <c r="I255" s="193">
        <f t="shared" si="113"/>
        <v>588895.29999999981</v>
      </c>
      <c r="J255" s="21">
        <f t="shared" si="114"/>
        <v>1.4089818542626037E-2</v>
      </c>
      <c r="K255" s="175"/>
      <c r="L255" s="193">
        <v>13785553.51</v>
      </c>
      <c r="M255" s="193">
        <v>15697281.609999999</v>
      </c>
      <c r="N255" s="193">
        <v>19135398.729999997</v>
      </c>
      <c r="O255" s="193">
        <v>21569170.66</v>
      </c>
      <c r="P255" s="171">
        <f t="shared" si="119"/>
        <v>0.12718689400416805</v>
      </c>
      <c r="Q255" s="171">
        <f t="shared" si="115"/>
        <v>0.56462130043264414</v>
      </c>
      <c r="R255" s="193">
        <f t="shared" si="120"/>
        <v>2433771.9300000034</v>
      </c>
      <c r="S255" s="193">
        <f t="shared" si="116"/>
        <v>7783617.1500000004</v>
      </c>
      <c r="T255" s="21">
        <f t="shared" si="121"/>
        <v>1.8966620776984335E-2</v>
      </c>
    </row>
    <row r="256" spans="1:20" x14ac:dyDescent="0.25">
      <c r="A256" s="79" t="s">
        <v>55</v>
      </c>
      <c r="B256" s="193">
        <v>405882.99</v>
      </c>
      <c r="C256" s="193">
        <v>537233.99</v>
      </c>
      <c r="D256" s="193">
        <v>469158.32</v>
      </c>
      <c r="E256" s="193">
        <v>495153.03</v>
      </c>
      <c r="F256" s="171">
        <f t="shared" si="117"/>
        <v>5.5407117153970509E-2</v>
      </c>
      <c r="G256" s="171">
        <f t="shared" si="112"/>
        <v>0.21994033305017302</v>
      </c>
      <c r="H256" s="193">
        <f t="shared" si="118"/>
        <v>25994.710000000021</v>
      </c>
      <c r="I256" s="193">
        <f t="shared" si="113"/>
        <v>89270.040000000037</v>
      </c>
      <c r="J256" s="21">
        <f t="shared" si="114"/>
        <v>3.0307830163892519E-3</v>
      </c>
      <c r="K256" s="175"/>
      <c r="L256" s="193">
        <v>4116176.46</v>
      </c>
      <c r="M256" s="193">
        <v>4436970.32</v>
      </c>
      <c r="N256" s="193">
        <v>5183245.46</v>
      </c>
      <c r="O256" s="193">
        <v>6059064.0900000008</v>
      </c>
      <c r="P256" s="171">
        <f t="shared" si="119"/>
        <v>0.16897108901340752</v>
      </c>
      <c r="Q256" s="171">
        <f t="shared" si="115"/>
        <v>0.47201271589799654</v>
      </c>
      <c r="R256" s="193">
        <f t="shared" si="120"/>
        <v>875818.63000000082</v>
      </c>
      <c r="S256" s="193">
        <f t="shared" si="116"/>
        <v>1942887.6300000008</v>
      </c>
      <c r="T256" s="21">
        <f>O256/$O$249</f>
        <v>5.3279735540130262E-3</v>
      </c>
    </row>
    <row r="257" spans="1:20" x14ac:dyDescent="0.25">
      <c r="A257" s="79" t="s">
        <v>56</v>
      </c>
      <c r="B257" s="193">
        <v>6543465.6699999999</v>
      </c>
      <c r="C257" s="193">
        <v>8526586.6400000006</v>
      </c>
      <c r="D257" s="193">
        <v>9649565.0299999993</v>
      </c>
      <c r="E257" s="193">
        <v>11081336.34</v>
      </c>
      <c r="F257" s="171">
        <f t="shared" si="117"/>
        <v>0.14837677196316079</v>
      </c>
      <c r="G257" s="171">
        <f t="shared" si="112"/>
        <v>0.69349651986483174</v>
      </c>
      <c r="H257" s="193">
        <f t="shared" si="118"/>
        <v>1431771.3100000005</v>
      </c>
      <c r="I257" s="193">
        <f t="shared" si="113"/>
        <v>4537870.67</v>
      </c>
      <c r="J257" s="21">
        <f t="shared" si="114"/>
        <v>6.7827770291881348E-2</v>
      </c>
      <c r="K257" s="175"/>
      <c r="L257" s="193">
        <v>41813216.859999992</v>
      </c>
      <c r="M257" s="193">
        <v>47144692.859999999</v>
      </c>
      <c r="N257" s="193">
        <v>58990467.630000003</v>
      </c>
      <c r="O257" s="193">
        <v>69340386.010000005</v>
      </c>
      <c r="P257" s="171">
        <f t="shared" si="119"/>
        <v>0.17545069221889809</v>
      </c>
      <c r="Q257" s="171">
        <f t="shared" si="115"/>
        <v>0.65833655521332246</v>
      </c>
      <c r="R257" s="193">
        <f t="shared" si="120"/>
        <v>10349918.380000003</v>
      </c>
      <c r="S257" s="193">
        <f t="shared" si="116"/>
        <v>27527169.150000013</v>
      </c>
      <c r="T257" s="21">
        <f t="shared" si="121"/>
        <v>6.097373082685692E-2</v>
      </c>
    </row>
    <row r="258" spans="1:20" x14ac:dyDescent="0.25">
      <c r="A258" s="79" t="s">
        <v>57</v>
      </c>
      <c r="B258" s="193">
        <v>3845471.78</v>
      </c>
      <c r="C258" s="193">
        <v>3301054.15</v>
      </c>
      <c r="D258" s="193">
        <v>3465759.76</v>
      </c>
      <c r="E258" s="193">
        <v>5601144.4900000002</v>
      </c>
      <c r="F258" s="171">
        <f t="shared" si="117"/>
        <v>0.61613755074587173</v>
      </c>
      <c r="G258" s="171">
        <f t="shared" si="112"/>
        <v>0.45655586893944133</v>
      </c>
      <c r="H258" s="193">
        <f t="shared" si="118"/>
        <v>2135384.7300000004</v>
      </c>
      <c r="I258" s="193">
        <f t="shared" si="113"/>
        <v>1755672.7100000004</v>
      </c>
      <c r="J258" s="21">
        <f t="shared" si="114"/>
        <v>3.428405475502036E-2</v>
      </c>
      <c r="K258" s="175"/>
      <c r="L258" s="193">
        <v>33356204.430000003</v>
      </c>
      <c r="M258" s="193">
        <v>36939560.329999998</v>
      </c>
      <c r="N258" s="193">
        <v>31119151.560000002</v>
      </c>
      <c r="O258" s="193">
        <v>31258534.350000001</v>
      </c>
      <c r="P258" s="171">
        <f t="shared" si="119"/>
        <v>4.4790035400308348E-3</v>
      </c>
      <c r="Q258" s="171">
        <f t="shared" si="115"/>
        <v>-6.2886953592159678E-2</v>
      </c>
      <c r="R258" s="193">
        <f t="shared" si="120"/>
        <v>139382.78999999911</v>
      </c>
      <c r="S258" s="193">
        <f t="shared" si="116"/>
        <v>-2097670.0800000019</v>
      </c>
      <c r="T258" s="21">
        <f>O258/$O$249</f>
        <v>2.7486859666805034E-2</v>
      </c>
    </row>
    <row r="259" spans="1:20" x14ac:dyDescent="0.25">
      <c r="A259" s="81" t="s">
        <v>58</v>
      </c>
      <c r="B259" s="205">
        <v>1382089.72</v>
      </c>
      <c r="C259" s="205">
        <v>1356617.13</v>
      </c>
      <c r="D259" s="205">
        <v>1643473.64</v>
      </c>
      <c r="E259" s="205">
        <v>1544670.82</v>
      </c>
      <c r="F259" s="206">
        <f t="shared" si="117"/>
        <v>-6.011828702041111E-2</v>
      </c>
      <c r="G259" s="206">
        <f t="shared" si="112"/>
        <v>0.11763425893942703</v>
      </c>
      <c r="H259" s="205">
        <f t="shared" si="118"/>
        <v>-98802.819999999832</v>
      </c>
      <c r="I259" s="205">
        <f t="shared" si="113"/>
        <v>162581.10000000009</v>
      </c>
      <c r="J259" s="83">
        <f t="shared" si="114"/>
        <v>9.4547782271837445E-3</v>
      </c>
      <c r="K259" s="175"/>
      <c r="L259" s="205">
        <v>11702268.390000001</v>
      </c>
      <c r="M259" s="205">
        <v>11485342.190000001</v>
      </c>
      <c r="N259" s="205">
        <v>13663025.75</v>
      </c>
      <c r="O259" s="205">
        <v>15080999.539999999</v>
      </c>
      <c r="P259" s="206">
        <f t="shared" si="119"/>
        <v>0.10378182812105141</v>
      </c>
      <c r="Q259" s="206">
        <f t="shared" si="115"/>
        <v>0.28872446242022987</v>
      </c>
      <c r="R259" s="205">
        <f t="shared" si="120"/>
        <v>1417973.7899999991</v>
      </c>
      <c r="S259" s="205">
        <f t="shared" si="116"/>
        <v>3378731.1499999985</v>
      </c>
      <c r="T259" s="83">
        <f t="shared" si="121"/>
        <v>1.3261316520783425E-2</v>
      </c>
    </row>
    <row r="260" spans="1:20" ht="21" x14ac:dyDescent="0.35">
      <c r="A260" s="432" t="s">
        <v>78</v>
      </c>
      <c r="B260" s="432"/>
      <c r="C260" s="432"/>
      <c r="D260" s="432"/>
      <c r="E260" s="432"/>
      <c r="F260" s="432"/>
      <c r="G260" s="432"/>
      <c r="H260" s="432"/>
      <c r="I260" s="432"/>
      <c r="J260" s="432"/>
      <c r="K260" s="432"/>
      <c r="L260" s="432"/>
      <c r="M260" s="432"/>
      <c r="N260" s="432"/>
      <c r="O260" s="432"/>
      <c r="P260" s="432"/>
      <c r="Q260" s="432"/>
      <c r="R260" s="432"/>
      <c r="S260" s="432"/>
      <c r="T260" s="432"/>
    </row>
    <row r="261" spans="1:20" x14ac:dyDescent="0.25">
      <c r="A261" s="54"/>
      <c r="B261" s="381" t="s">
        <v>151</v>
      </c>
      <c r="C261" s="382"/>
      <c r="D261" s="382"/>
      <c r="E261" s="382"/>
      <c r="F261" s="382"/>
      <c r="G261" s="382"/>
      <c r="H261" s="382"/>
      <c r="I261" s="382"/>
      <c r="J261" s="383"/>
      <c r="K261" s="174"/>
      <c r="L261" s="381" t="str">
        <f>L$5</f>
        <v>acumulado julio</v>
      </c>
      <c r="M261" s="382"/>
      <c r="N261" s="382"/>
      <c r="O261" s="382"/>
      <c r="P261" s="382"/>
      <c r="Q261" s="382"/>
      <c r="R261" s="382"/>
      <c r="S261" s="382"/>
      <c r="T261" s="383"/>
    </row>
    <row r="262" spans="1:20" x14ac:dyDescent="0.25">
      <c r="A262" s="4"/>
      <c r="B262" s="5">
        <f>B$6</f>
        <v>2019</v>
      </c>
      <c r="C262" s="5">
        <f>C$6</f>
        <v>2022</v>
      </c>
      <c r="D262" s="5">
        <f>D$6</f>
        <v>2023</v>
      </c>
      <c r="E262" s="5">
        <f>E$6</f>
        <v>2024</v>
      </c>
      <c r="F262" s="5" t="str">
        <f>CONCATENATE("var ",RIGHT(E262,2),"/",RIGHT(D262,2))</f>
        <v>var 24/23</v>
      </c>
      <c r="G262" s="5" t="str">
        <f>CONCATENATE("var ",RIGHT(E262,2),"/",RIGHT(B262,2))</f>
        <v>var 24/19</v>
      </c>
      <c r="H262" s="5" t="str">
        <f>CONCATENATE("dif ",RIGHT(E262,2),"-",RIGHT(D262,2))</f>
        <v>dif 24-23</v>
      </c>
      <c r="I262" s="391" t="str">
        <f>CONCATENATE("dif ",RIGHT(E262,2),"-",RIGHT(B262,2))</f>
        <v>dif 24-19</v>
      </c>
      <c r="J262" s="392"/>
      <c r="K262" s="175"/>
      <c r="L262" s="5">
        <f>L$6</f>
        <v>2019</v>
      </c>
      <c r="M262" s="5">
        <f>M$6</f>
        <v>2022</v>
      </c>
      <c r="N262" s="5">
        <f>N$6</f>
        <v>2023</v>
      </c>
      <c r="O262" s="5">
        <f>O$6</f>
        <v>2024</v>
      </c>
      <c r="P262" s="5" t="str">
        <f>CONCATENATE("var ",RIGHT(O262,2),"/",RIGHT(N262,2))</f>
        <v>var 24/23</v>
      </c>
      <c r="Q262" s="5" t="str">
        <f>CONCATENATE("var ",RIGHT(O262,2),"/",RIGHT(L262,2))</f>
        <v>var 24/19</v>
      </c>
      <c r="R262" s="5" t="str">
        <f>CONCATENATE("dif ",RIGHT(O262,2),"-",RIGHT(N262,2))</f>
        <v>dif 24-23</v>
      </c>
      <c r="S262" s="391" t="str">
        <f>CONCATENATE("dif ",RIGHT(O262,2),"-",RIGHT(L262,2))</f>
        <v>dif 24-19</v>
      </c>
      <c r="T262" s="392"/>
    </row>
    <row r="263" spans="1:20" x14ac:dyDescent="0.25">
      <c r="A263" s="176" t="s">
        <v>4</v>
      </c>
      <c r="B263" s="211">
        <v>84.64</v>
      </c>
      <c r="C263" s="211">
        <v>103.46</v>
      </c>
      <c r="D263" s="211">
        <v>112.62</v>
      </c>
      <c r="E263" s="211">
        <v>122.28</v>
      </c>
      <c r="F263" s="212">
        <f>E263/D263-1</f>
        <v>8.5775173148641359E-2</v>
      </c>
      <c r="G263" s="212">
        <f t="shared" ref="G263:G274" si="122">E263/B263-1</f>
        <v>0.44470699432892258</v>
      </c>
      <c r="H263" s="213">
        <f>E263-D263</f>
        <v>9.6599999999999966</v>
      </c>
      <c r="I263" s="435">
        <f t="shared" ref="I263:I274" si="123">E263-B263</f>
        <v>37.64</v>
      </c>
      <c r="J263" s="436"/>
      <c r="K263" s="214"/>
      <c r="L263" s="211">
        <v>87.154332908665026</v>
      </c>
      <c r="M263" s="211">
        <v>103.32696609432543</v>
      </c>
      <c r="N263" s="211">
        <v>109.52769989581103</v>
      </c>
      <c r="O263" s="211">
        <v>121.46827305804845</v>
      </c>
      <c r="P263" s="212">
        <f>O263/N263-1</f>
        <v>0.10901875209281275</v>
      </c>
      <c r="Q263" s="212">
        <f t="shared" ref="Q263:Q274" si="124">O263/L263-1</f>
        <v>0.3937146783665173</v>
      </c>
      <c r="R263" s="213">
        <f>O263-N263</f>
        <v>11.940573162237428</v>
      </c>
      <c r="S263" s="437">
        <f t="shared" ref="S263:S274" si="125">O263-L263</f>
        <v>34.313940149383427</v>
      </c>
      <c r="T263" s="438"/>
    </row>
    <row r="264" spans="1:20" x14ac:dyDescent="0.25">
      <c r="A264" s="180" t="s">
        <v>5</v>
      </c>
      <c r="B264" s="215">
        <v>91.02</v>
      </c>
      <c r="C264" s="215">
        <v>110.94</v>
      </c>
      <c r="D264" s="215">
        <v>120.89</v>
      </c>
      <c r="E264" s="215">
        <v>131.66999999999999</v>
      </c>
      <c r="F264" s="216">
        <f t="shared" ref="F264:F274" si="126">E264/D264-1</f>
        <v>8.9171974522292974E-2</v>
      </c>
      <c r="G264" s="216">
        <f t="shared" si="122"/>
        <v>0.44660514172709287</v>
      </c>
      <c r="H264" s="217">
        <f t="shared" ref="H264:H274" si="127">E264-D264</f>
        <v>10.779999999999987</v>
      </c>
      <c r="I264" s="439">
        <f t="shared" si="123"/>
        <v>40.649999999999991</v>
      </c>
      <c r="J264" s="440"/>
      <c r="K264" s="218"/>
      <c r="L264" s="215">
        <v>95.055529066663581</v>
      </c>
      <c r="M264" s="215">
        <v>111.56343708380187</v>
      </c>
      <c r="N264" s="215">
        <v>118.49513791606795</v>
      </c>
      <c r="O264" s="215">
        <v>131.97256424626286</v>
      </c>
      <c r="P264" s="216">
        <f t="shared" ref="P264:P274" si="128">O264/N264-1</f>
        <v>0.11373822223609875</v>
      </c>
      <c r="Q264" s="216">
        <f t="shared" si="124"/>
        <v>0.3883733596780985</v>
      </c>
      <c r="R264" s="217">
        <f t="shared" ref="R264:R274" si="129">O264-N264</f>
        <v>13.477426330194916</v>
      </c>
      <c r="S264" s="441">
        <f t="shared" si="125"/>
        <v>36.917035179599281</v>
      </c>
      <c r="T264" s="442"/>
    </row>
    <row r="265" spans="1:20" x14ac:dyDescent="0.25">
      <c r="A265" s="186" t="s">
        <v>72</v>
      </c>
      <c r="B265" s="219">
        <v>135.06</v>
      </c>
      <c r="C265" s="219">
        <v>179.85</v>
      </c>
      <c r="D265" s="219">
        <v>205.39</v>
      </c>
      <c r="E265" s="219">
        <v>207.11</v>
      </c>
      <c r="F265" s="220">
        <f t="shared" si="126"/>
        <v>8.3743122839476936E-3</v>
      </c>
      <c r="G265" s="220">
        <f t="shared" si="122"/>
        <v>0.53346660743373331</v>
      </c>
      <c r="H265" s="221">
        <f t="shared" si="127"/>
        <v>1.7200000000000273</v>
      </c>
      <c r="I265" s="451">
        <f t="shared" si="123"/>
        <v>72.050000000000011</v>
      </c>
      <c r="J265" s="452"/>
      <c r="K265" s="175"/>
      <c r="L265" s="219">
        <v>158.65274167841093</v>
      </c>
      <c r="M265" s="219">
        <v>202.18666955166859</v>
      </c>
      <c r="N265" s="219">
        <v>208.51235851279446</v>
      </c>
      <c r="O265" s="219">
        <v>224.12100288621198</v>
      </c>
      <c r="P265" s="220">
        <f t="shared" si="128"/>
        <v>7.4857166667460451E-2</v>
      </c>
      <c r="Q265" s="220">
        <f t="shared" si="124"/>
        <v>0.41265130696893459</v>
      </c>
      <c r="R265" s="221">
        <f>O265-N265</f>
        <v>15.608644373417519</v>
      </c>
      <c r="S265" s="453">
        <f t="shared" si="125"/>
        <v>65.468261207801049</v>
      </c>
      <c r="T265" s="454"/>
    </row>
    <row r="266" spans="1:20" x14ac:dyDescent="0.25">
      <c r="A266" s="192" t="s">
        <v>73</v>
      </c>
      <c r="B266" s="222">
        <v>89.46</v>
      </c>
      <c r="C266" s="222">
        <v>103.16</v>
      </c>
      <c r="D266" s="222">
        <v>112.91</v>
      </c>
      <c r="E266" s="222">
        <v>123.84</v>
      </c>
      <c r="F266" s="223">
        <f t="shared" si="126"/>
        <v>9.6802763262775704E-2</v>
      </c>
      <c r="G266" s="223">
        <f t="shared" si="122"/>
        <v>0.38430583501006055</v>
      </c>
      <c r="H266" s="224">
        <f t="shared" si="127"/>
        <v>10.930000000000007</v>
      </c>
      <c r="I266" s="455">
        <f t="shared" si="123"/>
        <v>34.38000000000001</v>
      </c>
      <c r="J266" s="456"/>
      <c r="K266" s="175"/>
      <c r="L266" s="222">
        <v>89.890375466182107</v>
      </c>
      <c r="M266" s="222">
        <v>97.390797683591771</v>
      </c>
      <c r="N266" s="222">
        <v>108.17837542735883</v>
      </c>
      <c r="O266" s="222">
        <v>121.2412002810843</v>
      </c>
      <c r="P266" s="223">
        <f t="shared" si="128"/>
        <v>0.12075264397455365</v>
      </c>
      <c r="Q266" s="223">
        <f t="shared" si="124"/>
        <v>0.34876731410134965</v>
      </c>
      <c r="R266" s="224">
        <f t="shared" si="129"/>
        <v>13.062824853725473</v>
      </c>
      <c r="S266" s="457">
        <f t="shared" si="125"/>
        <v>31.350824814902197</v>
      </c>
      <c r="T266" s="458"/>
    </row>
    <row r="267" spans="1:20" x14ac:dyDescent="0.25">
      <c r="A267" s="195" t="s">
        <v>74</v>
      </c>
      <c r="B267" s="222">
        <v>59.01</v>
      </c>
      <c r="C267" s="222">
        <v>64.78</v>
      </c>
      <c r="D267" s="222">
        <v>72.36</v>
      </c>
      <c r="E267" s="222">
        <v>82.5</v>
      </c>
      <c r="F267" s="225">
        <f t="shared" si="126"/>
        <v>0.14013266998341622</v>
      </c>
      <c r="G267" s="225">
        <f t="shared" si="122"/>
        <v>0.39806812404677183</v>
      </c>
      <c r="H267" s="226">
        <f t="shared" si="127"/>
        <v>10.14</v>
      </c>
      <c r="I267" s="443">
        <f t="shared" si="123"/>
        <v>23.490000000000002</v>
      </c>
      <c r="J267" s="444"/>
      <c r="K267" s="175"/>
      <c r="L267" s="222">
        <v>61.005108675715327</v>
      </c>
      <c r="M267" s="222">
        <v>64.547335117615859</v>
      </c>
      <c r="N267" s="222">
        <v>72.271767848441868</v>
      </c>
      <c r="O267" s="222">
        <v>81.905413092307413</v>
      </c>
      <c r="P267" s="225">
        <f t="shared" si="128"/>
        <v>0.13329748988661616</v>
      </c>
      <c r="Q267" s="225">
        <f t="shared" si="124"/>
        <v>0.34259924898571636</v>
      </c>
      <c r="R267" s="226">
        <f t="shared" si="129"/>
        <v>9.6336452438655442</v>
      </c>
      <c r="S267" s="445">
        <f t="shared" si="125"/>
        <v>20.900304416592085</v>
      </c>
      <c r="T267" s="446"/>
    </row>
    <row r="268" spans="1:20" x14ac:dyDescent="0.25">
      <c r="A268" s="195" t="s">
        <v>75</v>
      </c>
      <c r="B268" s="222">
        <v>43.98</v>
      </c>
      <c r="C268" s="222">
        <v>50.25</v>
      </c>
      <c r="D268" s="222">
        <v>52.38</v>
      </c>
      <c r="E268" s="222">
        <v>47.09</v>
      </c>
      <c r="F268" s="225">
        <f t="shared" si="126"/>
        <v>-0.10099274532264224</v>
      </c>
      <c r="G268" s="225">
        <f t="shared" si="122"/>
        <v>7.071396089131432E-2</v>
      </c>
      <c r="H268" s="226">
        <f t="shared" si="127"/>
        <v>-5.2899999999999991</v>
      </c>
      <c r="I268" s="443">
        <f t="shared" si="123"/>
        <v>3.1100000000000065</v>
      </c>
      <c r="J268" s="444"/>
      <c r="K268" s="175"/>
      <c r="L268" s="222">
        <v>54.978461095369425</v>
      </c>
      <c r="M268" s="222">
        <v>55.865459505294432</v>
      </c>
      <c r="N268" s="222">
        <v>60.04650332233691</v>
      </c>
      <c r="O268" s="222">
        <v>60.427375540026169</v>
      </c>
      <c r="P268" s="225">
        <f t="shared" si="128"/>
        <v>6.3429541541277779E-3</v>
      </c>
      <c r="Q268" s="225">
        <f t="shared" si="124"/>
        <v>9.9109984821231789E-2</v>
      </c>
      <c r="R268" s="226">
        <f t="shared" si="129"/>
        <v>0.38087221768925872</v>
      </c>
      <c r="S268" s="445">
        <f t="shared" si="125"/>
        <v>5.4489144446567437</v>
      </c>
      <c r="T268" s="446"/>
    </row>
    <row r="269" spans="1:20" x14ac:dyDescent="0.25">
      <c r="A269" s="196" t="s">
        <v>76</v>
      </c>
      <c r="B269" s="227">
        <v>43.21</v>
      </c>
      <c r="C269" s="227">
        <v>53.67</v>
      </c>
      <c r="D269" s="227">
        <v>44.32</v>
      </c>
      <c r="E269" s="227">
        <v>36.369999999999997</v>
      </c>
      <c r="F269" s="228">
        <f t="shared" si="126"/>
        <v>-0.17937725631768964</v>
      </c>
      <c r="G269" s="228">
        <f t="shared" si="122"/>
        <v>-0.15829669058088414</v>
      </c>
      <c r="H269" s="229">
        <f t="shared" si="127"/>
        <v>-7.9500000000000028</v>
      </c>
      <c r="I269" s="447">
        <f t="shared" si="123"/>
        <v>-6.8400000000000034</v>
      </c>
      <c r="J269" s="448"/>
      <c r="K269" s="175"/>
      <c r="L269" s="227">
        <v>43.867449058704793</v>
      </c>
      <c r="M269" s="227">
        <v>47.889681288199185</v>
      </c>
      <c r="N269" s="227">
        <v>50.071352346202502</v>
      </c>
      <c r="O269" s="227">
        <v>51.999242939883089</v>
      </c>
      <c r="P269" s="228">
        <f t="shared" si="128"/>
        <v>3.8502866476439523E-2</v>
      </c>
      <c r="Q269" s="228">
        <f t="shared" si="124"/>
        <v>0.18537193421701081</v>
      </c>
      <c r="R269" s="229">
        <f t="shared" si="129"/>
        <v>1.927890593680587</v>
      </c>
      <c r="S269" s="449">
        <f t="shared" si="125"/>
        <v>8.1317938811782966</v>
      </c>
      <c r="T269" s="450"/>
    </row>
    <row r="270" spans="1:20" x14ac:dyDescent="0.25">
      <c r="A270" s="180" t="s">
        <v>11</v>
      </c>
      <c r="B270" s="215">
        <v>65.98</v>
      </c>
      <c r="C270" s="215">
        <v>74.989999999999995</v>
      </c>
      <c r="D270" s="215">
        <v>82.51</v>
      </c>
      <c r="E270" s="215">
        <v>87.72</v>
      </c>
      <c r="F270" s="216">
        <f t="shared" si="126"/>
        <v>6.3143861350139385E-2</v>
      </c>
      <c r="G270" s="216">
        <f t="shared" si="122"/>
        <v>0.32949378599575629</v>
      </c>
      <c r="H270" s="217">
        <f t="shared" si="127"/>
        <v>5.2099999999999937</v>
      </c>
      <c r="I270" s="439">
        <f t="shared" si="123"/>
        <v>21.739999999999995</v>
      </c>
      <c r="J270" s="440"/>
      <c r="K270" s="218"/>
      <c r="L270" s="215">
        <v>64.604289667501263</v>
      </c>
      <c r="M270" s="215">
        <v>71.73071630167172</v>
      </c>
      <c r="N270" s="215">
        <v>77.166321678750563</v>
      </c>
      <c r="O270" s="215">
        <v>83.323968886908702</v>
      </c>
      <c r="P270" s="216">
        <f t="shared" si="128"/>
        <v>7.9797080827474165E-2</v>
      </c>
      <c r="Q270" s="216">
        <f t="shared" si="124"/>
        <v>0.28975907506687193</v>
      </c>
      <c r="R270" s="217">
        <f t="shared" si="129"/>
        <v>6.1576472081581386</v>
      </c>
      <c r="S270" s="441">
        <f t="shared" si="125"/>
        <v>18.719679219407439</v>
      </c>
      <c r="T270" s="442"/>
    </row>
    <row r="271" spans="1:20" x14ac:dyDescent="0.25">
      <c r="A271" s="25" t="s">
        <v>12</v>
      </c>
      <c r="B271" s="230">
        <v>101.21</v>
      </c>
      <c r="C271" s="230">
        <v>118.24</v>
      </c>
      <c r="D271" s="230">
        <v>150.38</v>
      </c>
      <c r="E271" s="230">
        <v>153.05000000000001</v>
      </c>
      <c r="F271" s="231">
        <f t="shared" si="126"/>
        <v>1.7755020614443451E-2</v>
      </c>
      <c r="G271" s="231">
        <f t="shared" si="122"/>
        <v>0.51220235154629012</v>
      </c>
      <c r="H271" s="232">
        <f t="shared" si="127"/>
        <v>2.6700000000000159</v>
      </c>
      <c r="I271" s="463">
        <f t="shared" si="123"/>
        <v>51.840000000000018</v>
      </c>
      <c r="J271" s="464"/>
      <c r="K271" s="175"/>
      <c r="L271" s="230">
        <v>99.76913383237742</v>
      </c>
      <c r="M271" s="230">
        <v>116.97342568000172</v>
      </c>
      <c r="N271" s="230">
        <v>132.1274956986824</v>
      </c>
      <c r="O271" s="230">
        <v>140.97266763359764</v>
      </c>
      <c r="P271" s="231">
        <f t="shared" si="128"/>
        <v>6.6944218447057446E-2</v>
      </c>
      <c r="Q271" s="231">
        <f t="shared" si="124"/>
        <v>0.41298878940300776</v>
      </c>
      <c r="R271" s="232">
        <f t="shared" si="129"/>
        <v>8.8451719349152427</v>
      </c>
      <c r="S271" s="465">
        <f t="shared" si="125"/>
        <v>41.203533801220217</v>
      </c>
      <c r="T271" s="466"/>
    </row>
    <row r="272" spans="1:20" x14ac:dyDescent="0.25">
      <c r="A272" s="26" t="s">
        <v>8</v>
      </c>
      <c r="B272" s="222">
        <v>66.069999999999993</v>
      </c>
      <c r="C272" s="222">
        <v>76.290000000000006</v>
      </c>
      <c r="D272" s="222">
        <v>84.42</v>
      </c>
      <c r="E272" s="222">
        <v>89.74</v>
      </c>
      <c r="F272" s="233">
        <f t="shared" si="126"/>
        <v>6.301824212271967E-2</v>
      </c>
      <c r="G272" s="233">
        <f t="shared" si="122"/>
        <v>0.3582563947328592</v>
      </c>
      <c r="H272" s="234">
        <f t="shared" si="127"/>
        <v>5.3199999999999932</v>
      </c>
      <c r="I272" s="467">
        <f t="shared" si="123"/>
        <v>23.67</v>
      </c>
      <c r="J272" s="468"/>
      <c r="K272" s="175"/>
      <c r="L272" s="222">
        <v>67.020568284879303</v>
      </c>
      <c r="M272" s="222">
        <v>73.965743418171783</v>
      </c>
      <c r="N272" s="222">
        <v>79.48182716080413</v>
      </c>
      <c r="O272" s="222">
        <v>83.705482102991084</v>
      </c>
      <c r="P272" s="233">
        <f t="shared" si="128"/>
        <v>5.3139882323563592E-2</v>
      </c>
      <c r="Q272" s="233">
        <f t="shared" si="124"/>
        <v>0.24895213879999445</v>
      </c>
      <c r="R272" s="234">
        <f t="shared" si="129"/>
        <v>4.223654942186954</v>
      </c>
      <c r="S272" s="469">
        <f t="shared" si="125"/>
        <v>16.684913818111781</v>
      </c>
      <c r="T272" s="470"/>
    </row>
    <row r="273" spans="1:20" x14ac:dyDescent="0.25">
      <c r="A273" s="26" t="s">
        <v>9</v>
      </c>
      <c r="B273" s="222">
        <v>53.75</v>
      </c>
      <c r="C273" s="222">
        <v>60.77</v>
      </c>
      <c r="D273" s="222">
        <v>62.28</v>
      </c>
      <c r="E273" s="222">
        <v>69.19</v>
      </c>
      <c r="F273" s="233">
        <f t="shared" si="126"/>
        <v>0.11095054592164422</v>
      </c>
      <c r="G273" s="233">
        <f t="shared" si="122"/>
        <v>0.28725581395348843</v>
      </c>
      <c r="H273" s="234">
        <f t="shared" si="127"/>
        <v>6.9099999999999966</v>
      </c>
      <c r="I273" s="467">
        <f t="shared" si="123"/>
        <v>15.439999999999998</v>
      </c>
      <c r="J273" s="468"/>
      <c r="K273" s="175"/>
      <c r="L273" s="222">
        <v>49.983814060243859</v>
      </c>
      <c r="M273" s="222">
        <v>51.950618774317412</v>
      </c>
      <c r="N273" s="222">
        <v>60.314729523885205</v>
      </c>
      <c r="O273" s="222">
        <v>69.329150176520045</v>
      </c>
      <c r="P273" s="233">
        <f t="shared" si="128"/>
        <v>0.14945637199724238</v>
      </c>
      <c r="Q273" s="233">
        <f t="shared" si="124"/>
        <v>0.38703201186207759</v>
      </c>
      <c r="R273" s="234">
        <f t="shared" si="129"/>
        <v>9.0144206526348398</v>
      </c>
      <c r="S273" s="469">
        <f t="shared" si="125"/>
        <v>19.345336116276187</v>
      </c>
      <c r="T273" s="470"/>
    </row>
    <row r="274" spans="1:20" x14ac:dyDescent="0.25">
      <c r="A274" s="27" t="s">
        <v>10</v>
      </c>
      <c r="B274" s="235">
        <v>77.66</v>
      </c>
      <c r="C274" s="235">
        <v>68.94</v>
      </c>
      <c r="D274" s="235">
        <v>77.83</v>
      </c>
      <c r="E274" s="235">
        <v>81.62</v>
      </c>
      <c r="F274" s="236">
        <f t="shared" si="126"/>
        <v>4.8695875626365126E-2</v>
      </c>
      <c r="G274" s="236">
        <f t="shared" si="122"/>
        <v>5.0991501416430607E-2</v>
      </c>
      <c r="H274" s="237">
        <f t="shared" si="127"/>
        <v>3.7900000000000063</v>
      </c>
      <c r="I274" s="459">
        <f t="shared" si="123"/>
        <v>3.960000000000008</v>
      </c>
      <c r="J274" s="460"/>
      <c r="K274" s="175"/>
      <c r="L274" s="235">
        <v>71.407822578949663</v>
      </c>
      <c r="M274" s="235">
        <v>76.144440901546275</v>
      </c>
      <c r="N274" s="235">
        <v>72.979097150927075</v>
      </c>
      <c r="O274" s="235">
        <v>84.9313920138501</v>
      </c>
      <c r="P274" s="236">
        <f t="shared" si="128"/>
        <v>0.16377696257607366</v>
      </c>
      <c r="Q274" s="236">
        <f t="shared" si="124"/>
        <v>0.18938498537675685</v>
      </c>
      <c r="R274" s="237">
        <f t="shared" si="129"/>
        <v>11.952294862923026</v>
      </c>
      <c r="S274" s="461">
        <f t="shared" si="125"/>
        <v>13.523569434900438</v>
      </c>
      <c r="T274" s="462"/>
    </row>
    <row r="275" spans="1:20" x14ac:dyDescent="0.25">
      <c r="A275" s="385" t="s">
        <v>13</v>
      </c>
      <c r="B275" s="386"/>
      <c r="C275" s="386"/>
      <c r="D275" s="386"/>
      <c r="E275" s="386"/>
      <c r="F275" s="386"/>
      <c r="G275" s="386"/>
      <c r="H275" s="386"/>
      <c r="I275" s="386"/>
      <c r="J275" s="386"/>
      <c r="K275" s="386"/>
      <c r="L275" s="386"/>
      <c r="M275" s="386"/>
      <c r="N275" s="386"/>
      <c r="O275" s="386"/>
      <c r="P275" s="386"/>
      <c r="Q275" s="386"/>
      <c r="R275" s="386"/>
      <c r="S275" s="386"/>
      <c r="T275" s="387"/>
    </row>
    <row r="276" spans="1:20" ht="21" x14ac:dyDescent="0.35">
      <c r="A276" s="432" t="s">
        <v>79</v>
      </c>
      <c r="B276" s="432"/>
      <c r="C276" s="432"/>
      <c r="D276" s="432"/>
      <c r="E276" s="432"/>
      <c r="F276" s="432"/>
      <c r="G276" s="432"/>
      <c r="H276" s="432"/>
      <c r="I276" s="432"/>
      <c r="J276" s="432"/>
      <c r="K276" s="432"/>
      <c r="L276" s="432"/>
      <c r="M276" s="432"/>
      <c r="N276" s="432"/>
      <c r="O276" s="432"/>
      <c r="P276" s="432"/>
      <c r="Q276" s="432"/>
      <c r="R276" s="432"/>
      <c r="S276" s="432"/>
      <c r="T276" s="432"/>
    </row>
    <row r="277" spans="1:20" x14ac:dyDescent="0.25">
      <c r="A277" s="54"/>
      <c r="B277" s="381" t="s">
        <v>151</v>
      </c>
      <c r="C277" s="382"/>
      <c r="D277" s="382"/>
      <c r="E277" s="382"/>
      <c r="F277" s="382"/>
      <c r="G277" s="382"/>
      <c r="H277" s="382"/>
      <c r="I277" s="382"/>
      <c r="J277" s="383"/>
      <c r="K277" s="174"/>
      <c r="L277" s="381" t="str">
        <f>L$5</f>
        <v>acumulado julio</v>
      </c>
      <c r="M277" s="382"/>
      <c r="N277" s="382"/>
      <c r="O277" s="382"/>
      <c r="P277" s="382"/>
      <c r="Q277" s="382"/>
      <c r="R277" s="382"/>
      <c r="S277" s="382"/>
      <c r="T277" s="383"/>
    </row>
    <row r="278" spans="1:20" x14ac:dyDescent="0.25">
      <c r="A278" s="4"/>
      <c r="B278" s="5">
        <f>B$6</f>
        <v>2019</v>
      </c>
      <c r="C278" s="5">
        <f>C$6</f>
        <v>2022</v>
      </c>
      <c r="D278" s="5">
        <f>D$6</f>
        <v>2023</v>
      </c>
      <c r="E278" s="5">
        <f>E$6</f>
        <v>2024</v>
      </c>
      <c r="F278" s="5" t="str">
        <f>CONCATENATE("var ",RIGHT(E278,2),"/",RIGHT(D278,2))</f>
        <v>var 24/23</v>
      </c>
      <c r="G278" s="5" t="str">
        <f>CONCATENATE("var ",RIGHT(E278,2),"/",RIGHT(B278,2))</f>
        <v>var 24/19</v>
      </c>
      <c r="H278" s="5" t="str">
        <f>CONCATENATE("dif ",RIGHT(E278,2),"-",RIGHT(D278,2))</f>
        <v>dif 24-23</v>
      </c>
      <c r="I278" s="391" t="str">
        <f>CONCATENATE("dif ",RIGHT(E278,2),"-",RIGHT(B278,2))</f>
        <v>dif 24-19</v>
      </c>
      <c r="J278" s="392"/>
      <c r="K278" s="175"/>
      <c r="L278" s="5">
        <f>L$6</f>
        <v>2019</v>
      </c>
      <c r="M278" s="5">
        <f>M$6</f>
        <v>2022</v>
      </c>
      <c r="N278" s="5">
        <f>N$6</f>
        <v>2023</v>
      </c>
      <c r="O278" s="5">
        <f>O$6</f>
        <v>2024</v>
      </c>
      <c r="P278" s="5" t="str">
        <f>CONCATENATE("var ",RIGHT(O278,2),"/",RIGHT(M278,2))</f>
        <v>var 24/22</v>
      </c>
      <c r="Q278" s="5" t="str">
        <f>CONCATENATE("var ",RIGHT(O278,2),"/",RIGHT(L278,2))</f>
        <v>var 24/19</v>
      </c>
      <c r="R278" s="5" t="str">
        <f>CONCATENATE("dif ",RIGHT(O278,2),"-",RIGHT(N278,2))</f>
        <v>dif 24-23</v>
      </c>
      <c r="S278" s="391" t="str">
        <f>CONCATENATE("dif ",RIGHT(O278,2),"-",RIGHT(L278,2))</f>
        <v>dif 24-19</v>
      </c>
      <c r="T278" s="392"/>
    </row>
    <row r="279" spans="1:20" x14ac:dyDescent="0.25">
      <c r="A279" s="176" t="s">
        <v>48</v>
      </c>
      <c r="B279" s="211">
        <v>84.64</v>
      </c>
      <c r="C279" s="211">
        <v>103.46</v>
      </c>
      <c r="D279" s="211">
        <v>112.62</v>
      </c>
      <c r="E279" s="211">
        <v>122.28</v>
      </c>
      <c r="F279" s="238">
        <f>E279/D279-1</f>
        <v>8.5775173148641359E-2</v>
      </c>
      <c r="G279" s="238">
        <f t="shared" ref="G279:G289" si="130">E279/B279-1</f>
        <v>0.44470699432892258</v>
      </c>
      <c r="H279" s="239">
        <f>E279-D279</f>
        <v>9.6599999999999966</v>
      </c>
      <c r="I279" s="471">
        <f t="shared" ref="I279:I289" si="131">E279-B279</f>
        <v>37.64</v>
      </c>
      <c r="J279" s="472"/>
      <c r="K279" s="214"/>
      <c r="L279" s="211">
        <v>87.154332908665026</v>
      </c>
      <c r="M279" s="211">
        <v>103.32696609432543</v>
      </c>
      <c r="N279" s="211">
        <v>109.52769989581103</v>
      </c>
      <c r="O279" s="211">
        <v>121.46827305804845</v>
      </c>
      <c r="P279" s="238">
        <f>O279/N279-1</f>
        <v>0.10901875209281275</v>
      </c>
      <c r="Q279" s="238">
        <f t="shared" ref="Q279:Q289" si="132">O279/L279-1</f>
        <v>0.3937146783665173</v>
      </c>
      <c r="R279" s="211">
        <f>O279-N279</f>
        <v>11.940573162237428</v>
      </c>
      <c r="S279" s="471">
        <f t="shared" ref="S279:S289" si="133">O279-L279</f>
        <v>34.313940149383427</v>
      </c>
      <c r="T279" s="472"/>
    </row>
    <row r="280" spans="1:20" x14ac:dyDescent="0.25">
      <c r="A280" s="76" t="s">
        <v>49</v>
      </c>
      <c r="B280" s="240">
        <v>102.79</v>
      </c>
      <c r="C280" s="240">
        <v>127.32</v>
      </c>
      <c r="D280" s="240">
        <v>137.09</v>
      </c>
      <c r="E280" s="240">
        <v>143.27000000000001</v>
      </c>
      <c r="F280" s="241">
        <f t="shared" ref="F280:F289" si="134">E280/D280-1</f>
        <v>4.5079874534976971E-2</v>
      </c>
      <c r="G280" s="241">
        <f t="shared" si="130"/>
        <v>0.39381262768751824</v>
      </c>
      <c r="H280" s="242">
        <f t="shared" ref="H280:H289" si="135">E280-D280</f>
        <v>6.1800000000000068</v>
      </c>
      <c r="I280" s="473">
        <f t="shared" si="131"/>
        <v>40.480000000000004</v>
      </c>
      <c r="J280" s="474"/>
      <c r="K280" s="175"/>
      <c r="L280" s="240">
        <v>106.64910135106426</v>
      </c>
      <c r="M280" s="240">
        <v>128.03721098266536</v>
      </c>
      <c r="N280" s="240">
        <v>134.39836133388042</v>
      </c>
      <c r="O280" s="240">
        <v>147.32635484172022</v>
      </c>
      <c r="P280" s="241">
        <f t="shared" ref="P280:P289" si="136">O280/N280-1</f>
        <v>9.6191600697595581E-2</v>
      </c>
      <c r="Q280" s="241">
        <f t="shared" si="132"/>
        <v>0.38141206044255171</v>
      </c>
      <c r="R280" s="240">
        <f t="shared" ref="R280:R289" si="137">O280-N280</f>
        <v>12.927993507839801</v>
      </c>
      <c r="S280" s="473">
        <f t="shared" si="133"/>
        <v>40.677253490655957</v>
      </c>
      <c r="T280" s="474"/>
    </row>
    <row r="281" spans="1:20" x14ac:dyDescent="0.25">
      <c r="A281" s="79" t="s">
        <v>50</v>
      </c>
      <c r="B281" s="222">
        <v>81.69</v>
      </c>
      <c r="C281" s="222">
        <v>92.75</v>
      </c>
      <c r="D281" s="222">
        <v>99.75</v>
      </c>
      <c r="E281" s="222">
        <v>115.09</v>
      </c>
      <c r="F281" s="243">
        <f t="shared" si="134"/>
        <v>0.15378446115288225</v>
      </c>
      <c r="G281" s="243">
        <f t="shared" si="130"/>
        <v>0.40886277390133441</v>
      </c>
      <c r="H281" s="234">
        <f t="shared" si="135"/>
        <v>15.340000000000003</v>
      </c>
      <c r="I281" s="469">
        <f t="shared" si="131"/>
        <v>33.400000000000006</v>
      </c>
      <c r="J281" s="470"/>
      <c r="K281" s="175"/>
      <c r="L281" s="222">
        <v>84.343643693458219</v>
      </c>
      <c r="M281" s="222">
        <v>90.599691002209667</v>
      </c>
      <c r="N281" s="222">
        <v>97.767835052321757</v>
      </c>
      <c r="O281" s="222">
        <v>111.42021648051494</v>
      </c>
      <c r="P281" s="243">
        <f t="shared" si="136"/>
        <v>0.13964082789484822</v>
      </c>
      <c r="Q281" s="243">
        <f t="shared" si="132"/>
        <v>0.32102683262611764</v>
      </c>
      <c r="R281" s="222">
        <f t="shared" si="137"/>
        <v>13.652381428193181</v>
      </c>
      <c r="S281" s="469">
        <f t="shared" si="133"/>
        <v>27.076572787056719</v>
      </c>
      <c r="T281" s="470"/>
    </row>
    <row r="282" spans="1:20" x14ac:dyDescent="0.25">
      <c r="A282" s="79" t="s">
        <v>51</v>
      </c>
      <c r="B282" s="222">
        <v>67.41</v>
      </c>
      <c r="C282" s="222">
        <v>82.68</v>
      </c>
      <c r="D282" s="222">
        <v>80.44</v>
      </c>
      <c r="E282" s="222">
        <v>94.54</v>
      </c>
      <c r="F282" s="243">
        <f t="shared" si="134"/>
        <v>0.17528592739930393</v>
      </c>
      <c r="G282" s="243">
        <f t="shared" si="130"/>
        <v>0.4024625426494588</v>
      </c>
      <c r="H282" s="234">
        <f t="shared" si="135"/>
        <v>14.100000000000009</v>
      </c>
      <c r="I282" s="469">
        <f t="shared" si="131"/>
        <v>27.13000000000001</v>
      </c>
      <c r="J282" s="470"/>
      <c r="K282" s="175"/>
      <c r="L282" s="222">
        <v>67.425680045023526</v>
      </c>
      <c r="M282" s="222">
        <v>70.808030229653028</v>
      </c>
      <c r="N282" s="222">
        <v>77.704808534141804</v>
      </c>
      <c r="O282" s="222">
        <v>84.435346665146383</v>
      </c>
      <c r="P282" s="243">
        <f t="shared" si="136"/>
        <v>8.6616752012809162E-2</v>
      </c>
      <c r="Q282" s="243">
        <f t="shared" si="132"/>
        <v>0.25227282259169859</v>
      </c>
      <c r="R282" s="222">
        <f t="shared" si="137"/>
        <v>6.7305381310045789</v>
      </c>
      <c r="S282" s="469">
        <f t="shared" si="133"/>
        <v>17.009666620122857</v>
      </c>
      <c r="T282" s="470"/>
    </row>
    <row r="283" spans="1:20" x14ac:dyDescent="0.25">
      <c r="A283" s="79" t="s">
        <v>52</v>
      </c>
      <c r="B283" s="222">
        <v>52.23</v>
      </c>
      <c r="C283" s="222">
        <v>60</v>
      </c>
      <c r="D283" s="222">
        <v>66.819999999999993</v>
      </c>
      <c r="E283" s="222">
        <v>72.59</v>
      </c>
      <c r="F283" s="243">
        <f t="shared" si="134"/>
        <v>8.6351391798862753E-2</v>
      </c>
      <c r="G283" s="243">
        <f t="shared" si="130"/>
        <v>0.3898142829791309</v>
      </c>
      <c r="H283" s="234">
        <f t="shared" si="135"/>
        <v>5.7700000000000102</v>
      </c>
      <c r="I283" s="469">
        <f t="shared" si="131"/>
        <v>20.360000000000007</v>
      </c>
      <c r="J283" s="470"/>
      <c r="K283" s="175"/>
      <c r="L283" s="222">
        <v>51.910853322503037</v>
      </c>
      <c r="M283" s="222">
        <v>55.750286653691745</v>
      </c>
      <c r="N283" s="222">
        <v>62.940037660434335</v>
      </c>
      <c r="O283" s="222">
        <v>71.998810322002782</v>
      </c>
      <c r="P283" s="243">
        <f t="shared" si="136"/>
        <v>0.14392702957124248</v>
      </c>
      <c r="Q283" s="243">
        <f t="shared" si="132"/>
        <v>0.38697027141319862</v>
      </c>
      <c r="R283" s="222">
        <f t="shared" si="137"/>
        <v>9.0587726615684474</v>
      </c>
      <c r="S283" s="469">
        <f t="shared" si="133"/>
        <v>20.087956999499745</v>
      </c>
      <c r="T283" s="470"/>
    </row>
    <row r="284" spans="1:20" x14ac:dyDescent="0.25">
      <c r="A284" s="79" t="s">
        <v>53</v>
      </c>
      <c r="B284" s="222">
        <v>84.55</v>
      </c>
      <c r="C284" s="222">
        <v>119.18</v>
      </c>
      <c r="D284" s="222">
        <v>150.33000000000001</v>
      </c>
      <c r="E284" s="222">
        <v>160</v>
      </c>
      <c r="F284" s="243">
        <f t="shared" si="134"/>
        <v>6.43251513337324E-2</v>
      </c>
      <c r="G284" s="243">
        <f t="shared" si="130"/>
        <v>0.89237137788290966</v>
      </c>
      <c r="H284" s="234">
        <f t="shared" si="135"/>
        <v>9.6699999999999875</v>
      </c>
      <c r="I284" s="469">
        <f t="shared" si="131"/>
        <v>75.45</v>
      </c>
      <c r="J284" s="470"/>
      <c r="K284" s="175"/>
      <c r="L284" s="222">
        <v>84.464182501602906</v>
      </c>
      <c r="M284" s="222">
        <v>118.17059733966715</v>
      </c>
      <c r="N284" s="222">
        <v>141.16213419593666</v>
      </c>
      <c r="O284" s="222">
        <v>162.19405303149395</v>
      </c>
      <c r="P284" s="243">
        <f t="shared" si="136"/>
        <v>0.14899122172780732</v>
      </c>
      <c r="Q284" s="243">
        <f t="shared" si="132"/>
        <v>0.92027020481037547</v>
      </c>
      <c r="R284" s="222">
        <f t="shared" si="137"/>
        <v>21.031918835557292</v>
      </c>
      <c r="S284" s="469">
        <f t="shared" si="133"/>
        <v>77.729870529891045</v>
      </c>
      <c r="T284" s="470"/>
    </row>
    <row r="285" spans="1:20" x14ac:dyDescent="0.25">
      <c r="A285" s="79" t="s">
        <v>54</v>
      </c>
      <c r="B285" s="222">
        <v>59.55</v>
      </c>
      <c r="C285" s="222">
        <v>72.41</v>
      </c>
      <c r="D285" s="222">
        <v>79.19</v>
      </c>
      <c r="E285" s="222">
        <v>85.57</v>
      </c>
      <c r="F285" s="243">
        <f t="shared" si="134"/>
        <v>8.0565727995959069E-2</v>
      </c>
      <c r="G285" s="243">
        <f t="shared" si="130"/>
        <v>0.43694374475230902</v>
      </c>
      <c r="H285" s="234">
        <f t="shared" si="135"/>
        <v>6.3799999999999955</v>
      </c>
      <c r="I285" s="469">
        <f t="shared" si="131"/>
        <v>26.019999999999996</v>
      </c>
      <c r="J285" s="470"/>
      <c r="K285" s="175"/>
      <c r="L285" s="222">
        <v>64.133985855205083</v>
      </c>
      <c r="M285" s="222">
        <v>75.502983681783121</v>
      </c>
      <c r="N285" s="222">
        <v>85.412123454308372</v>
      </c>
      <c r="O285" s="222">
        <v>95.019647480655635</v>
      </c>
      <c r="P285" s="243">
        <f>O285/N285-1</f>
        <v>0.11248431297328487</v>
      </c>
      <c r="Q285" s="243">
        <f t="shared" si="132"/>
        <v>0.48158026066212267</v>
      </c>
      <c r="R285" s="222">
        <f t="shared" si="137"/>
        <v>9.6075240263472637</v>
      </c>
      <c r="S285" s="469">
        <f t="shared" si="133"/>
        <v>30.885661625450552</v>
      </c>
      <c r="T285" s="470"/>
    </row>
    <row r="286" spans="1:20" x14ac:dyDescent="0.25">
      <c r="A286" s="79" t="s">
        <v>55</v>
      </c>
      <c r="B286" s="222">
        <v>74.27</v>
      </c>
      <c r="C286" s="222">
        <v>78.63</v>
      </c>
      <c r="D286" s="222">
        <v>82.69</v>
      </c>
      <c r="E286" s="222">
        <v>89.63</v>
      </c>
      <c r="F286" s="243">
        <f>E286/D286-1</f>
        <v>8.392792356996015E-2</v>
      </c>
      <c r="G286" s="243">
        <f t="shared" si="130"/>
        <v>0.2068129796687761</v>
      </c>
      <c r="H286" s="234">
        <f t="shared" si="135"/>
        <v>6.9399999999999977</v>
      </c>
      <c r="I286" s="469">
        <f t="shared" si="131"/>
        <v>15.36</v>
      </c>
      <c r="J286" s="470"/>
      <c r="K286" s="175"/>
      <c r="L286" s="222">
        <v>81.890160498290783</v>
      </c>
      <c r="M286" s="222">
        <v>86.843517211728013</v>
      </c>
      <c r="N286" s="222">
        <v>95.563416658904558</v>
      </c>
      <c r="O286" s="222">
        <v>107.71973652891266</v>
      </c>
      <c r="P286" s="243">
        <f t="shared" si="136"/>
        <v>0.12720683599454974</v>
      </c>
      <c r="Q286" s="243">
        <f t="shared" si="132"/>
        <v>0.31541733308925424</v>
      </c>
      <c r="R286" s="222">
        <f t="shared" si="137"/>
        <v>12.156319870008105</v>
      </c>
      <c r="S286" s="469">
        <f t="shared" si="133"/>
        <v>25.82957603062188</v>
      </c>
      <c r="T286" s="470"/>
    </row>
    <row r="287" spans="1:20" x14ac:dyDescent="0.25">
      <c r="A287" s="79" t="s">
        <v>56</v>
      </c>
      <c r="B287" s="222">
        <v>99.19</v>
      </c>
      <c r="C287" s="222">
        <v>124.87</v>
      </c>
      <c r="D287" s="222">
        <v>136.29</v>
      </c>
      <c r="E287" s="222">
        <v>155.41999999999999</v>
      </c>
      <c r="F287" s="243">
        <f t="shared" si="134"/>
        <v>0.14036246239636063</v>
      </c>
      <c r="G287" s="243">
        <f t="shared" si="130"/>
        <v>0.56689182377255753</v>
      </c>
      <c r="H287" s="234">
        <f t="shared" si="135"/>
        <v>19.129999999999995</v>
      </c>
      <c r="I287" s="469">
        <f t="shared" si="131"/>
        <v>56.22999999999999</v>
      </c>
      <c r="J287" s="470"/>
      <c r="K287" s="175"/>
      <c r="L287" s="222">
        <v>94.64750560257761</v>
      </c>
      <c r="M287" s="222">
        <v>111.50736069301333</v>
      </c>
      <c r="N287" s="222">
        <v>125.96585685974379</v>
      </c>
      <c r="O287" s="222">
        <v>139.8548201882582</v>
      </c>
      <c r="P287" s="243">
        <f>O287/N287-1</f>
        <v>0.11025974557517615</v>
      </c>
      <c r="Q287" s="243">
        <f t="shared" si="132"/>
        <v>0.47763873223986408</v>
      </c>
      <c r="R287" s="222">
        <f>O287-N287</f>
        <v>13.888963328514407</v>
      </c>
      <c r="S287" s="475">
        <f t="shared" si="133"/>
        <v>45.207314585680592</v>
      </c>
      <c r="T287" s="476"/>
    </row>
    <row r="288" spans="1:20" x14ac:dyDescent="0.25">
      <c r="A288" s="79" t="s">
        <v>57</v>
      </c>
      <c r="B288" s="222">
        <v>106.2</v>
      </c>
      <c r="C288" s="222">
        <v>133.82</v>
      </c>
      <c r="D288" s="222">
        <v>193.33</v>
      </c>
      <c r="E288" s="222">
        <v>234.03</v>
      </c>
      <c r="F288" s="243">
        <f t="shared" si="134"/>
        <v>0.21052087104950079</v>
      </c>
      <c r="G288" s="243">
        <f t="shared" si="130"/>
        <v>1.2036723163841807</v>
      </c>
      <c r="H288" s="234">
        <f t="shared" si="135"/>
        <v>40.699999999999989</v>
      </c>
      <c r="I288" s="469">
        <f t="shared" si="131"/>
        <v>127.83</v>
      </c>
      <c r="J288" s="470"/>
      <c r="K288" s="175"/>
      <c r="L288" s="222">
        <v>140.08442188989247</v>
      </c>
      <c r="M288" s="222">
        <v>217.66150873240741</v>
      </c>
      <c r="N288" s="222">
        <v>177.9103158320419</v>
      </c>
      <c r="O288" s="222">
        <v>198.99931855415863</v>
      </c>
      <c r="P288" s="243">
        <f t="shared" si="136"/>
        <v>0.11853726763110251</v>
      </c>
      <c r="Q288" s="243">
        <f t="shared" si="132"/>
        <v>0.4205670828307646</v>
      </c>
      <c r="R288" s="222">
        <f t="shared" si="137"/>
        <v>21.089002722116732</v>
      </c>
      <c r="S288" s="477">
        <f t="shared" si="133"/>
        <v>58.914896664266166</v>
      </c>
      <c r="T288" s="478"/>
    </row>
    <row r="289" spans="1:20" x14ac:dyDescent="0.25">
      <c r="A289" s="79" t="s">
        <v>80</v>
      </c>
      <c r="B289" s="235">
        <v>53.09</v>
      </c>
      <c r="C289" s="235">
        <v>63.81</v>
      </c>
      <c r="D289" s="235">
        <v>67.17</v>
      </c>
      <c r="E289" s="235">
        <v>61.64</v>
      </c>
      <c r="F289" s="243">
        <f t="shared" si="134"/>
        <v>-8.2328420425785365E-2</v>
      </c>
      <c r="G289" s="243">
        <f t="shared" si="130"/>
        <v>0.16104727820681863</v>
      </c>
      <c r="H289" s="234">
        <f t="shared" si="135"/>
        <v>-5.5300000000000011</v>
      </c>
      <c r="I289" s="469">
        <f t="shared" si="131"/>
        <v>8.5499999999999972</v>
      </c>
      <c r="J289" s="470"/>
      <c r="K289" s="175"/>
      <c r="L289" s="235">
        <v>52.68361031720444</v>
      </c>
      <c r="M289" s="235">
        <v>61.42692427514649</v>
      </c>
      <c r="N289" s="235">
        <v>67.64683213103639</v>
      </c>
      <c r="O289" s="235">
        <v>71.675111528093851</v>
      </c>
      <c r="P289" s="243">
        <f t="shared" si="136"/>
        <v>5.954867759741389E-2</v>
      </c>
      <c r="Q289" s="243">
        <f t="shared" si="132"/>
        <v>0.36048215178388254</v>
      </c>
      <c r="R289" s="235">
        <f t="shared" si="137"/>
        <v>4.0282793970574602</v>
      </c>
      <c r="S289" s="469">
        <f t="shared" si="133"/>
        <v>18.99150121088941</v>
      </c>
      <c r="T289" s="470"/>
    </row>
    <row r="290" spans="1:20" x14ac:dyDescent="0.25">
      <c r="A290" s="385" t="s">
        <v>13</v>
      </c>
      <c r="B290" s="386"/>
      <c r="C290" s="386"/>
      <c r="D290" s="386"/>
      <c r="E290" s="386"/>
      <c r="F290" s="386"/>
      <c r="G290" s="386"/>
      <c r="H290" s="386"/>
      <c r="I290" s="386"/>
      <c r="J290" s="386"/>
      <c r="K290" s="386"/>
      <c r="L290" s="386"/>
      <c r="M290" s="386"/>
      <c r="N290" s="386"/>
      <c r="O290" s="386"/>
      <c r="P290" s="386"/>
      <c r="Q290" s="386"/>
      <c r="R290" s="386"/>
      <c r="S290" s="386"/>
      <c r="T290" s="387"/>
    </row>
    <row r="291" spans="1:20" ht="21" x14ac:dyDescent="0.35">
      <c r="A291" s="432" t="s">
        <v>81</v>
      </c>
      <c r="B291" s="432"/>
      <c r="C291" s="432"/>
      <c r="D291" s="432"/>
      <c r="E291" s="432"/>
      <c r="F291" s="432"/>
      <c r="G291" s="432"/>
      <c r="H291" s="432"/>
      <c r="I291" s="432"/>
      <c r="J291" s="432"/>
      <c r="K291" s="432"/>
      <c r="L291" s="432"/>
      <c r="M291" s="432"/>
      <c r="N291" s="432"/>
      <c r="O291" s="432"/>
      <c r="P291" s="432"/>
      <c r="Q291" s="432"/>
      <c r="R291" s="432"/>
      <c r="S291" s="432"/>
      <c r="T291" s="432"/>
    </row>
    <row r="292" spans="1:20" x14ac:dyDescent="0.25">
      <c r="A292" s="54"/>
      <c r="B292" s="381" t="s">
        <v>151</v>
      </c>
      <c r="C292" s="382"/>
      <c r="D292" s="382"/>
      <c r="E292" s="382"/>
      <c r="F292" s="382"/>
      <c r="G292" s="382"/>
      <c r="H292" s="382"/>
      <c r="I292" s="382"/>
      <c r="J292" s="383"/>
      <c r="K292" s="174"/>
      <c r="L292" s="381" t="str">
        <f>L$5</f>
        <v>acumulado julio</v>
      </c>
      <c r="M292" s="382"/>
      <c r="N292" s="382"/>
      <c r="O292" s="382"/>
      <c r="P292" s="382"/>
      <c r="Q292" s="382"/>
      <c r="R292" s="382"/>
      <c r="S292" s="382"/>
      <c r="T292" s="383"/>
    </row>
    <row r="293" spans="1:20" x14ac:dyDescent="0.25">
      <c r="A293" s="4"/>
      <c r="B293" s="5">
        <f>B$6</f>
        <v>2019</v>
      </c>
      <c r="C293" s="5">
        <f>C$6</f>
        <v>2022</v>
      </c>
      <c r="D293" s="5">
        <f>D$6</f>
        <v>2023</v>
      </c>
      <c r="E293" s="5">
        <f>E$6</f>
        <v>2024</v>
      </c>
      <c r="F293" s="5" t="str">
        <f>CONCATENATE("var ",RIGHT(E293,2),"/",RIGHT(D293,2))</f>
        <v>var 24/23</v>
      </c>
      <c r="G293" s="5" t="str">
        <f>CONCATENATE("var ",RIGHT(E293,2),"/",RIGHT(B293,2))</f>
        <v>var 24/19</v>
      </c>
      <c r="H293" s="5" t="str">
        <f>CONCATENATE("dif ",RIGHT(E293,2),"-",RIGHT(C293,2))</f>
        <v>dif 24-22</v>
      </c>
      <c r="I293" s="391" t="str">
        <f>CONCATENATE("dif ",RIGHT(E293,2),"-",RIGHT(B293,2))</f>
        <v>dif 24-19</v>
      </c>
      <c r="J293" s="392"/>
      <c r="K293" s="175"/>
      <c r="L293" s="5">
        <f>L$6</f>
        <v>2019</v>
      </c>
      <c r="M293" s="5">
        <f>M$6</f>
        <v>2022</v>
      </c>
      <c r="N293" s="5">
        <f>N$6</f>
        <v>2023</v>
      </c>
      <c r="O293" s="5">
        <f>O$6</f>
        <v>2024</v>
      </c>
      <c r="P293" s="5" t="str">
        <f>CONCATENATE("var ",RIGHT(O293,2),"/",RIGHT(N293,2))</f>
        <v>var 24/23</v>
      </c>
      <c r="Q293" s="5" t="str">
        <f>CONCATENATE("var ",RIGHT(O293,2),"/",RIGHT(L293,2))</f>
        <v>var 24/19</v>
      </c>
      <c r="R293" s="5" t="str">
        <f>CONCATENATE("dif ",RIGHT(O293,2),"-",RIGHT(N293,2))</f>
        <v>dif 24-23</v>
      </c>
      <c r="S293" s="391" t="str">
        <f>CONCATENATE("dif ",RIGHT(O293,2),"-",RIGHT(L293,2))</f>
        <v>dif 24-19</v>
      </c>
      <c r="T293" s="392"/>
    </row>
    <row r="294" spans="1:20" x14ac:dyDescent="0.25">
      <c r="A294" s="176" t="s">
        <v>4</v>
      </c>
      <c r="B294" s="211">
        <v>65.510000000000005</v>
      </c>
      <c r="C294" s="211">
        <v>79.03</v>
      </c>
      <c r="D294" s="211">
        <v>89.41</v>
      </c>
      <c r="E294" s="211">
        <v>98.16</v>
      </c>
      <c r="F294" s="212">
        <f>E294/D294-1</f>
        <v>9.7863773627111073E-2</v>
      </c>
      <c r="G294" s="212">
        <f t="shared" ref="G294:G305" si="138">E294/B294-1</f>
        <v>0.49839719126850857</v>
      </c>
      <c r="H294" s="244">
        <f>E294-D294</f>
        <v>8.75</v>
      </c>
      <c r="I294" s="479">
        <f t="shared" ref="I294:I305" si="139">E294-B294</f>
        <v>32.649999999999991</v>
      </c>
      <c r="J294" s="480"/>
      <c r="K294" s="214"/>
      <c r="L294" s="211">
        <v>69.394070347048668</v>
      </c>
      <c r="M294" s="211">
        <v>75.322478251185714</v>
      </c>
      <c r="N294" s="211">
        <v>88.285721478147337</v>
      </c>
      <c r="O294" s="211">
        <v>100.38063315546135</v>
      </c>
      <c r="P294" s="212">
        <f>O294/N294-1</f>
        <v>0.13699737029739034</v>
      </c>
      <c r="Q294" s="212">
        <f t="shared" ref="Q294:Q305" si="140">O294/L294-1</f>
        <v>0.44653041179808151</v>
      </c>
      <c r="R294" s="211">
        <f>O294-N294</f>
        <v>12.094911677314016</v>
      </c>
      <c r="S294" s="479">
        <f t="shared" ref="S294:S305" si="141">O294-L294</f>
        <v>30.986562808412685</v>
      </c>
      <c r="T294" s="480"/>
    </row>
    <row r="295" spans="1:20" x14ac:dyDescent="0.25">
      <c r="A295" s="180" t="s">
        <v>5</v>
      </c>
      <c r="B295" s="215">
        <v>71.569999999999993</v>
      </c>
      <c r="C295" s="215">
        <v>86.24</v>
      </c>
      <c r="D295" s="215">
        <v>98.13</v>
      </c>
      <c r="E295" s="215">
        <v>106.64</v>
      </c>
      <c r="F295" s="216">
        <f t="shared" ref="F295:F305" si="142">E295/D295-1</f>
        <v>8.6721695709772728E-2</v>
      </c>
      <c r="G295" s="216">
        <f t="shared" si="138"/>
        <v>0.49000978063434419</v>
      </c>
      <c r="H295" s="245">
        <f t="shared" ref="H295:H305" si="143">E295-D295</f>
        <v>8.5100000000000051</v>
      </c>
      <c r="I295" s="481">
        <f t="shared" si="139"/>
        <v>35.070000000000007</v>
      </c>
      <c r="J295" s="482"/>
      <c r="K295" s="218"/>
      <c r="L295" s="215">
        <v>76.282396205352484</v>
      </c>
      <c r="M295" s="215">
        <v>82.138284692739262</v>
      </c>
      <c r="N295" s="215">
        <v>97.190838511715171</v>
      </c>
      <c r="O295" s="215">
        <v>110.15354713998323</v>
      </c>
      <c r="P295" s="216">
        <f t="shared" ref="P295:P305" si="144">O295/N295-1</f>
        <v>0.13337377088999558</v>
      </c>
      <c r="Q295" s="216">
        <f t="shared" si="140"/>
        <v>0.44402316418390275</v>
      </c>
      <c r="R295" s="215">
        <f t="shared" ref="R295:R305" si="145">O295-N295</f>
        <v>12.962708628268061</v>
      </c>
      <c r="S295" s="481">
        <f t="shared" si="141"/>
        <v>33.871150934630748</v>
      </c>
      <c r="T295" s="482"/>
    </row>
    <row r="296" spans="1:20" x14ac:dyDescent="0.25">
      <c r="A296" s="26" t="s">
        <v>72</v>
      </c>
      <c r="B296" s="219">
        <v>99.3</v>
      </c>
      <c r="C296" s="219">
        <v>129.12</v>
      </c>
      <c r="D296" s="219">
        <v>150.30000000000001</v>
      </c>
      <c r="E296" s="219">
        <v>145.91999999999999</v>
      </c>
      <c r="F296" s="243">
        <f t="shared" si="142"/>
        <v>-2.9141716566866371E-2</v>
      </c>
      <c r="G296" s="243">
        <f t="shared" si="138"/>
        <v>0.46948640483383675</v>
      </c>
      <c r="H296" s="246">
        <f t="shared" si="143"/>
        <v>-4.3800000000000239</v>
      </c>
      <c r="I296" s="483">
        <f t="shared" si="139"/>
        <v>46.61999999999999</v>
      </c>
      <c r="J296" s="484"/>
      <c r="K296" s="175"/>
      <c r="L296" s="219">
        <v>116.02963013262672</v>
      </c>
      <c r="M296" s="219">
        <v>140.2720240533672</v>
      </c>
      <c r="N296" s="219">
        <v>151.86141008492515</v>
      </c>
      <c r="O296" s="219">
        <v>166.62924974857899</v>
      </c>
      <c r="P296" s="243">
        <f t="shared" si="144"/>
        <v>9.7245505987302749E-2</v>
      </c>
      <c r="Q296" s="243">
        <f t="shared" si="140"/>
        <v>0.43609222539203807</v>
      </c>
      <c r="R296" s="219">
        <f t="shared" si="145"/>
        <v>14.767839663653831</v>
      </c>
      <c r="S296" s="469">
        <f t="shared" si="141"/>
        <v>50.599619615952264</v>
      </c>
      <c r="T296" s="470"/>
    </row>
    <row r="297" spans="1:20" x14ac:dyDescent="0.25">
      <c r="A297" s="26" t="s">
        <v>73</v>
      </c>
      <c r="B297" s="222">
        <v>73.08</v>
      </c>
      <c r="C297" s="222">
        <v>84.04</v>
      </c>
      <c r="D297" s="222">
        <v>95.53</v>
      </c>
      <c r="E297" s="222">
        <v>106.13</v>
      </c>
      <c r="F297" s="243">
        <f t="shared" si="142"/>
        <v>0.11095990788234067</v>
      </c>
      <c r="G297" s="243">
        <f t="shared" si="138"/>
        <v>0.45224411603721948</v>
      </c>
      <c r="H297" s="246">
        <f t="shared" si="143"/>
        <v>10.599999999999994</v>
      </c>
      <c r="I297" s="483">
        <f t="shared" si="139"/>
        <v>33.049999999999997</v>
      </c>
      <c r="J297" s="484"/>
      <c r="K297" s="175"/>
      <c r="L297" s="222">
        <v>74.933674717161779</v>
      </c>
      <c r="M297" s="222">
        <v>74.1002469946567</v>
      </c>
      <c r="N297" s="222">
        <v>92.187089026282763</v>
      </c>
      <c r="O297" s="222">
        <v>105.43774307275244</v>
      </c>
      <c r="P297" s="243">
        <f t="shared" si="144"/>
        <v>0.14373654908109623</v>
      </c>
      <c r="Q297" s="243">
        <f t="shared" si="140"/>
        <v>0.40708090815949838</v>
      </c>
      <c r="R297" s="222">
        <f t="shared" si="145"/>
        <v>13.250654046469677</v>
      </c>
      <c r="S297" s="469">
        <f t="shared" si="141"/>
        <v>30.504068355590661</v>
      </c>
      <c r="T297" s="470"/>
    </row>
    <row r="298" spans="1:20" x14ac:dyDescent="0.25">
      <c r="A298" s="26" t="s">
        <v>74</v>
      </c>
      <c r="B298" s="222">
        <v>45.58</v>
      </c>
      <c r="C298" s="222">
        <v>46.64</v>
      </c>
      <c r="D298" s="222">
        <v>55.06</v>
      </c>
      <c r="E298" s="222">
        <v>64.400000000000006</v>
      </c>
      <c r="F298" s="243">
        <f t="shared" si="142"/>
        <v>0.16963312749727577</v>
      </c>
      <c r="G298" s="243">
        <f t="shared" si="138"/>
        <v>0.41290039491004848</v>
      </c>
      <c r="H298" s="246">
        <f t="shared" si="143"/>
        <v>9.3400000000000034</v>
      </c>
      <c r="I298" s="483">
        <f t="shared" si="139"/>
        <v>18.820000000000007</v>
      </c>
      <c r="J298" s="484"/>
      <c r="K298" s="175"/>
      <c r="L298" s="222">
        <v>48.503639884867212</v>
      </c>
      <c r="M298" s="222">
        <v>44.91426111321924</v>
      </c>
      <c r="N298" s="222">
        <v>58.041093201571201</v>
      </c>
      <c r="O298" s="222">
        <v>66.422855645438204</v>
      </c>
      <c r="P298" s="243">
        <f t="shared" si="144"/>
        <v>0.14441083000897215</v>
      </c>
      <c r="Q298" s="243">
        <f t="shared" si="140"/>
        <v>0.36944063998301413</v>
      </c>
      <c r="R298" s="222">
        <f t="shared" si="145"/>
        <v>8.3817624438670038</v>
      </c>
      <c r="S298" s="469">
        <f t="shared" si="141"/>
        <v>17.919215760570992</v>
      </c>
      <c r="T298" s="470"/>
    </row>
    <row r="299" spans="1:20" x14ac:dyDescent="0.25">
      <c r="A299" s="26" t="s">
        <v>75</v>
      </c>
      <c r="B299" s="222">
        <v>24.8</v>
      </c>
      <c r="C299" s="222">
        <v>30.42</v>
      </c>
      <c r="D299" s="222">
        <v>37.72</v>
      </c>
      <c r="E299" s="222">
        <v>30.31</v>
      </c>
      <c r="F299" s="243">
        <f t="shared" si="142"/>
        <v>-0.19644750795334043</v>
      </c>
      <c r="G299" s="243">
        <f t="shared" si="138"/>
        <v>0.2221774193548387</v>
      </c>
      <c r="H299" s="246">
        <f t="shared" si="143"/>
        <v>-7.41</v>
      </c>
      <c r="I299" s="483">
        <f t="shared" si="139"/>
        <v>5.509999999999998</v>
      </c>
      <c r="J299" s="484"/>
      <c r="K299" s="175"/>
      <c r="L299" s="222">
        <v>36.316915733277263</v>
      </c>
      <c r="M299" s="222">
        <v>38.610801464466213</v>
      </c>
      <c r="N299" s="222">
        <v>45.858803417925742</v>
      </c>
      <c r="O299" s="222">
        <v>47.531308648857966</v>
      </c>
      <c r="P299" s="243">
        <f t="shared" si="144"/>
        <v>3.6470756022353168E-2</v>
      </c>
      <c r="Q299" s="243">
        <f t="shared" si="140"/>
        <v>0.30879254719598692</v>
      </c>
      <c r="R299" s="222">
        <f t="shared" si="145"/>
        <v>1.6725052309322237</v>
      </c>
      <c r="S299" s="469">
        <f t="shared" si="141"/>
        <v>11.214392915580703</v>
      </c>
      <c r="T299" s="470"/>
    </row>
    <row r="300" spans="1:20" x14ac:dyDescent="0.25">
      <c r="A300" s="26" t="s">
        <v>76</v>
      </c>
      <c r="B300" s="227">
        <v>24.07</v>
      </c>
      <c r="C300" s="227">
        <v>41.79</v>
      </c>
      <c r="D300" s="227">
        <v>33.68</v>
      </c>
      <c r="E300" s="227">
        <v>21.84</v>
      </c>
      <c r="F300" s="243">
        <f t="shared" si="142"/>
        <v>-0.35154394299287406</v>
      </c>
      <c r="G300" s="243">
        <f t="shared" si="138"/>
        <v>-9.2646447860407211E-2</v>
      </c>
      <c r="H300" s="246">
        <f t="shared" si="143"/>
        <v>-11.84</v>
      </c>
      <c r="I300" s="483">
        <f t="shared" si="139"/>
        <v>-2.2300000000000004</v>
      </c>
      <c r="J300" s="484"/>
      <c r="K300" s="175"/>
      <c r="L300" s="227">
        <v>29.024803012622968</v>
      </c>
      <c r="M300" s="227">
        <v>36.095420542773162</v>
      </c>
      <c r="N300" s="227">
        <v>40.632985922512262</v>
      </c>
      <c r="O300" s="227">
        <v>37.361945537817604</v>
      </c>
      <c r="P300" s="243">
        <f t="shared" si="144"/>
        <v>-8.0502092337801145E-2</v>
      </c>
      <c r="Q300" s="243">
        <f t="shared" si="140"/>
        <v>0.28724200200665573</v>
      </c>
      <c r="R300" s="227">
        <f t="shared" si="145"/>
        <v>-3.2710403846946576</v>
      </c>
      <c r="S300" s="469">
        <f t="shared" si="141"/>
        <v>8.3371425251946363</v>
      </c>
      <c r="T300" s="470"/>
    </row>
    <row r="301" spans="1:20" x14ac:dyDescent="0.25">
      <c r="A301" s="180" t="s">
        <v>11</v>
      </c>
      <c r="B301" s="215">
        <v>48.82</v>
      </c>
      <c r="C301" s="215">
        <v>53.72</v>
      </c>
      <c r="D301" s="215">
        <v>60.63</v>
      </c>
      <c r="E301" s="215">
        <v>68.23</v>
      </c>
      <c r="F301" s="216">
        <f t="shared" si="142"/>
        <v>0.12535048655780967</v>
      </c>
      <c r="G301" s="216">
        <f t="shared" si="138"/>
        <v>0.39758295780417874</v>
      </c>
      <c r="H301" s="245">
        <f t="shared" si="143"/>
        <v>7.6000000000000014</v>
      </c>
      <c r="I301" s="481">
        <f t="shared" si="139"/>
        <v>19.410000000000004</v>
      </c>
      <c r="J301" s="482"/>
      <c r="K301" s="218"/>
      <c r="L301" s="215">
        <v>50.312189342919801</v>
      </c>
      <c r="M301" s="215">
        <v>50.380098261499846</v>
      </c>
      <c r="N301" s="215">
        <v>58.551920138414872</v>
      </c>
      <c r="O301" s="215">
        <v>66.461981997649488</v>
      </c>
      <c r="P301" s="216">
        <f t="shared" si="144"/>
        <v>0.13509483276612411</v>
      </c>
      <c r="Q301" s="216">
        <f t="shared" si="140"/>
        <v>0.32099164965084892</v>
      </c>
      <c r="R301" s="215">
        <f t="shared" si="145"/>
        <v>7.9100618592346166</v>
      </c>
      <c r="S301" s="481">
        <f t="shared" si="141"/>
        <v>16.149792654729687</v>
      </c>
      <c r="T301" s="482"/>
    </row>
    <row r="302" spans="1:20" x14ac:dyDescent="0.25">
      <c r="A302" s="25" t="s">
        <v>12</v>
      </c>
      <c r="B302" s="230">
        <v>86.71</v>
      </c>
      <c r="C302" s="230">
        <v>87.88</v>
      </c>
      <c r="D302" s="230">
        <v>112.47</v>
      </c>
      <c r="E302" s="230">
        <v>134.99</v>
      </c>
      <c r="F302" s="243">
        <f t="shared" si="142"/>
        <v>0.20023117275717972</v>
      </c>
      <c r="G302" s="243">
        <f t="shared" si="138"/>
        <v>0.55679852381501571</v>
      </c>
      <c r="H302" s="246">
        <f t="shared" si="143"/>
        <v>22.52000000000001</v>
      </c>
      <c r="I302" s="483">
        <f t="shared" si="139"/>
        <v>48.280000000000015</v>
      </c>
      <c r="J302" s="484"/>
      <c r="K302" s="175"/>
      <c r="L302" s="230">
        <v>77.315032212546456</v>
      </c>
      <c r="M302" s="230">
        <v>82.820708264369713</v>
      </c>
      <c r="N302" s="230">
        <v>95.756252894308687</v>
      </c>
      <c r="O302" s="230">
        <v>123.277448752894</v>
      </c>
      <c r="P302" s="243">
        <f t="shared" si="144"/>
        <v>0.28740886393039977</v>
      </c>
      <c r="Q302" s="243">
        <f t="shared" si="140"/>
        <v>0.59448227886644922</v>
      </c>
      <c r="R302" s="230">
        <f t="shared" si="145"/>
        <v>27.521195858585315</v>
      </c>
      <c r="S302" s="469">
        <f t="shared" si="141"/>
        <v>45.962416540347547</v>
      </c>
      <c r="T302" s="470"/>
    </row>
    <row r="303" spans="1:20" x14ac:dyDescent="0.25">
      <c r="A303" s="26" t="s">
        <v>8</v>
      </c>
      <c r="B303" s="222">
        <v>51.79</v>
      </c>
      <c r="C303" s="222">
        <v>58.78</v>
      </c>
      <c r="D303" s="222">
        <v>64.69</v>
      </c>
      <c r="E303" s="222">
        <v>72.42</v>
      </c>
      <c r="F303" s="243">
        <f t="shared" si="142"/>
        <v>0.11949296645540275</v>
      </c>
      <c r="G303" s="243">
        <f t="shared" si="138"/>
        <v>0.39833944776983987</v>
      </c>
      <c r="H303" s="246">
        <f t="shared" si="143"/>
        <v>7.730000000000004</v>
      </c>
      <c r="I303" s="483">
        <f t="shared" si="139"/>
        <v>20.630000000000003</v>
      </c>
      <c r="J303" s="484"/>
      <c r="K303" s="175"/>
      <c r="L303" s="222">
        <v>54.336109862644868</v>
      </c>
      <c r="M303" s="222">
        <v>53.853887243755636</v>
      </c>
      <c r="N303" s="222">
        <v>62.320170283007535</v>
      </c>
      <c r="O303" s="222">
        <v>69.039062683370148</v>
      </c>
      <c r="P303" s="243">
        <f t="shared" si="144"/>
        <v>0.10781248462337101</v>
      </c>
      <c r="Q303" s="243">
        <f t="shared" si="140"/>
        <v>0.27059266586976083</v>
      </c>
      <c r="R303" s="222">
        <f t="shared" si="145"/>
        <v>6.7188924003626127</v>
      </c>
      <c r="S303" s="469">
        <f t="shared" si="141"/>
        <v>14.70295282072528</v>
      </c>
      <c r="T303" s="470"/>
    </row>
    <row r="304" spans="1:20" x14ac:dyDescent="0.25">
      <c r="A304" s="26" t="s">
        <v>9</v>
      </c>
      <c r="B304" s="222">
        <v>36.299999999999997</v>
      </c>
      <c r="C304" s="222">
        <v>36.020000000000003</v>
      </c>
      <c r="D304" s="222">
        <v>41.09</v>
      </c>
      <c r="E304" s="222">
        <v>48.39</v>
      </c>
      <c r="F304" s="243">
        <f t="shared" si="142"/>
        <v>0.17765879776101223</v>
      </c>
      <c r="G304" s="243">
        <f t="shared" si="138"/>
        <v>0.33305785123966958</v>
      </c>
      <c r="H304" s="246">
        <f t="shared" si="143"/>
        <v>7.2999999999999972</v>
      </c>
      <c r="I304" s="483">
        <f t="shared" si="139"/>
        <v>12.090000000000003</v>
      </c>
      <c r="J304" s="484"/>
      <c r="K304" s="175"/>
      <c r="L304" s="222">
        <v>36.449277542203205</v>
      </c>
      <c r="M304" s="222">
        <v>33.265490793049558</v>
      </c>
      <c r="N304" s="222">
        <v>42.341172115447478</v>
      </c>
      <c r="O304" s="222">
        <v>50.046168713344457</v>
      </c>
      <c r="P304" s="243">
        <f t="shared" si="144"/>
        <v>0.18197409785653851</v>
      </c>
      <c r="Q304" s="243">
        <f t="shared" si="140"/>
        <v>0.37303595813107515</v>
      </c>
      <c r="R304" s="222">
        <f t="shared" si="145"/>
        <v>7.7049965978969794</v>
      </c>
      <c r="S304" s="469">
        <f t="shared" si="141"/>
        <v>13.596891171141252</v>
      </c>
      <c r="T304" s="470"/>
    </row>
    <row r="305" spans="1:20" x14ac:dyDescent="0.25">
      <c r="A305" s="27" t="s">
        <v>10</v>
      </c>
      <c r="B305" s="235">
        <v>49.01</v>
      </c>
      <c r="C305" s="235">
        <v>47.5</v>
      </c>
      <c r="D305" s="235">
        <v>57.06</v>
      </c>
      <c r="E305" s="235">
        <v>60.56</v>
      </c>
      <c r="F305" s="247">
        <f t="shared" si="142"/>
        <v>6.1338941465124419E-2</v>
      </c>
      <c r="G305" s="247">
        <f t="shared" si="138"/>
        <v>0.23566619057335236</v>
      </c>
      <c r="H305" s="248">
        <f t="shared" si="143"/>
        <v>3.5</v>
      </c>
      <c r="I305" s="488">
        <f t="shared" si="139"/>
        <v>11.550000000000004</v>
      </c>
      <c r="J305" s="489"/>
      <c r="K305" s="249"/>
      <c r="L305" s="235">
        <v>53.216173921003254</v>
      </c>
      <c r="M305" s="235">
        <v>53.334303201079386</v>
      </c>
      <c r="N305" s="235">
        <v>56.446323175371113</v>
      </c>
      <c r="O305" s="235">
        <v>67.110949844548117</v>
      </c>
      <c r="P305" s="247">
        <f t="shared" si="144"/>
        <v>0.18893394767349947</v>
      </c>
      <c r="Q305" s="247">
        <f t="shared" si="140"/>
        <v>0.26110061847307864</v>
      </c>
      <c r="R305" s="235">
        <f t="shared" si="145"/>
        <v>10.664626669177004</v>
      </c>
      <c r="S305" s="475">
        <f t="shared" si="141"/>
        <v>13.894775923544863</v>
      </c>
      <c r="T305" s="476"/>
    </row>
    <row r="306" spans="1:20" x14ac:dyDescent="0.25">
      <c r="A306" s="485" t="s">
        <v>13</v>
      </c>
      <c r="B306" s="486"/>
      <c r="C306" s="486"/>
      <c r="D306" s="486"/>
      <c r="E306" s="486"/>
      <c r="F306" s="486"/>
      <c r="G306" s="486"/>
      <c r="H306" s="486"/>
      <c r="I306" s="486"/>
      <c r="J306" s="486"/>
      <c r="K306" s="486"/>
      <c r="L306" s="486"/>
      <c r="M306" s="486"/>
      <c r="N306" s="486"/>
      <c r="O306" s="486"/>
      <c r="P306" s="486"/>
      <c r="Q306" s="486"/>
      <c r="R306" s="486"/>
      <c r="S306" s="486"/>
      <c r="T306" s="487"/>
    </row>
    <row r="307" spans="1:20" ht="21" x14ac:dyDescent="0.35">
      <c r="A307" s="432" t="s">
        <v>82</v>
      </c>
      <c r="B307" s="432"/>
      <c r="C307" s="432"/>
      <c r="D307" s="432"/>
      <c r="E307" s="432"/>
      <c r="F307" s="432"/>
      <c r="G307" s="432"/>
      <c r="H307" s="432"/>
      <c r="I307" s="432"/>
      <c r="J307" s="432"/>
      <c r="K307" s="432"/>
      <c r="L307" s="432"/>
      <c r="M307" s="432"/>
      <c r="N307" s="432"/>
      <c r="O307" s="432"/>
      <c r="P307" s="432"/>
      <c r="Q307" s="432"/>
      <c r="R307" s="432"/>
      <c r="S307" s="432"/>
      <c r="T307" s="432"/>
    </row>
    <row r="308" spans="1:20" x14ac:dyDescent="0.25">
      <c r="A308" s="54"/>
      <c r="B308" s="381" t="s">
        <v>151</v>
      </c>
      <c r="C308" s="382"/>
      <c r="D308" s="382"/>
      <c r="E308" s="382"/>
      <c r="F308" s="382"/>
      <c r="G308" s="382"/>
      <c r="H308" s="382"/>
      <c r="I308" s="382"/>
      <c r="J308" s="383"/>
      <c r="K308" s="174"/>
      <c r="L308" s="381" t="str">
        <f>L$5</f>
        <v>acumulado julio</v>
      </c>
      <c r="M308" s="382"/>
      <c r="N308" s="382"/>
      <c r="O308" s="382"/>
      <c r="P308" s="382"/>
      <c r="Q308" s="382"/>
      <c r="R308" s="382"/>
      <c r="S308" s="382"/>
      <c r="T308" s="383"/>
    </row>
    <row r="309" spans="1:20" x14ac:dyDescent="0.25">
      <c r="A309" s="4"/>
      <c r="B309" s="5">
        <f>B$6</f>
        <v>2019</v>
      </c>
      <c r="C309" s="5">
        <f>C$6</f>
        <v>2022</v>
      </c>
      <c r="D309" s="5">
        <f>D$6</f>
        <v>2023</v>
      </c>
      <c r="E309" s="5">
        <f>E$6</f>
        <v>2024</v>
      </c>
      <c r="F309" s="5" t="str">
        <f>CONCATENATE("var ",RIGHT(E309,2),"/",RIGHT(D309,2))</f>
        <v>var 24/23</v>
      </c>
      <c r="G309" s="5" t="str">
        <f>CONCATENATE("var ",RIGHT(E309,2),"/",RIGHT(B309,2))</f>
        <v>var 24/19</v>
      </c>
      <c r="H309" s="5" t="str">
        <f>CONCATENATE("dif ",RIGHT(E309,2),"-",RIGHT(D309,2))</f>
        <v>dif 24-23</v>
      </c>
      <c r="I309" s="391" t="str">
        <f>CONCATENATE("dif ",RIGHT(E309,2),"-",RIGHT(B309,2))</f>
        <v>dif 24-19</v>
      </c>
      <c r="J309" s="392"/>
      <c r="K309" s="175"/>
      <c r="L309" s="5">
        <f>L$6</f>
        <v>2019</v>
      </c>
      <c r="M309" s="5">
        <f>M$6</f>
        <v>2022</v>
      </c>
      <c r="N309" s="5">
        <f>N$6</f>
        <v>2023</v>
      </c>
      <c r="O309" s="5">
        <f>O$6</f>
        <v>2024</v>
      </c>
      <c r="P309" s="5" t="str">
        <f>CONCATENATE("var ",RIGHT(O309,2),"/",RIGHT(N309,2))</f>
        <v>var 24/23</v>
      </c>
      <c r="Q309" s="5" t="str">
        <f>CONCATENATE("var ",RIGHT(O309,2),"/",RIGHT(L309,2))</f>
        <v>var 24/19</v>
      </c>
      <c r="R309" s="5" t="str">
        <f>CONCATENATE("dif ",RIGHT(O309,2),"-",RIGHT(M309,2))</f>
        <v>dif 24-22</v>
      </c>
      <c r="S309" s="391" t="str">
        <f>CONCATENATE("dif ",RIGHT(O309,2),"-",RIGHT(L309,2))</f>
        <v>dif 24-19</v>
      </c>
      <c r="T309" s="392"/>
    </row>
    <row r="310" spans="1:20" x14ac:dyDescent="0.25">
      <c r="A310" s="176" t="s">
        <v>48</v>
      </c>
      <c r="B310" s="211">
        <v>65.510000000000005</v>
      </c>
      <c r="C310" s="211">
        <v>79.03</v>
      </c>
      <c r="D310" s="211">
        <v>89.41</v>
      </c>
      <c r="E310" s="211">
        <v>98.16</v>
      </c>
      <c r="F310" s="238">
        <f>E310/D310-1</f>
        <v>9.7863773627111073E-2</v>
      </c>
      <c r="G310" s="238">
        <f t="shared" ref="G310:G320" si="146">E310/B310-1</f>
        <v>0.49839719126850857</v>
      </c>
      <c r="H310" s="244">
        <f>E310-D310</f>
        <v>8.75</v>
      </c>
      <c r="I310" s="479">
        <f t="shared" ref="I310:I320" si="147">E310-B310</f>
        <v>32.649999999999991</v>
      </c>
      <c r="J310" s="480"/>
      <c r="K310" s="214"/>
      <c r="L310" s="211">
        <v>69.394070347048668</v>
      </c>
      <c r="M310" s="211">
        <v>75.322478251185714</v>
      </c>
      <c r="N310" s="211">
        <v>88.285721478147337</v>
      </c>
      <c r="O310" s="211">
        <v>100.38063315546135</v>
      </c>
      <c r="P310" s="238">
        <f>O310/N310-1</f>
        <v>0.13699737029739034</v>
      </c>
      <c r="Q310" s="238">
        <f t="shared" ref="Q310:Q320" si="148">O310/L310-1</f>
        <v>0.44653041179808151</v>
      </c>
      <c r="R310" s="211">
        <f>O310-N310</f>
        <v>12.094911677314016</v>
      </c>
      <c r="S310" s="479">
        <f t="shared" ref="S310:S320" si="149">O310-L310</f>
        <v>30.986562808412685</v>
      </c>
      <c r="T310" s="480"/>
    </row>
    <row r="311" spans="1:20" x14ac:dyDescent="0.25">
      <c r="A311" s="76" t="s">
        <v>49</v>
      </c>
      <c r="B311" s="240">
        <v>84.6</v>
      </c>
      <c r="C311" s="240">
        <v>106.97</v>
      </c>
      <c r="D311" s="240">
        <v>115.29</v>
      </c>
      <c r="E311" s="240">
        <v>120.9</v>
      </c>
      <c r="F311" s="250">
        <f t="shared" ref="F311:F320" si="150">E311/D311-1</f>
        <v>4.8659901118917492E-2</v>
      </c>
      <c r="G311" s="250">
        <f t="shared" si="146"/>
        <v>0.42907801418439728</v>
      </c>
      <c r="H311" s="251">
        <f t="shared" ref="H311:H320" si="151">E311-D311</f>
        <v>5.6099999999999994</v>
      </c>
      <c r="I311" s="492">
        <f t="shared" si="147"/>
        <v>36.300000000000011</v>
      </c>
      <c r="J311" s="493"/>
      <c r="K311" s="175"/>
      <c r="L311" s="240">
        <v>89.16091651887406</v>
      </c>
      <c r="M311" s="240">
        <v>101.35543609516807</v>
      </c>
      <c r="N311" s="240">
        <v>114.02618019767255</v>
      </c>
      <c r="O311" s="240">
        <v>125.78340298034419</v>
      </c>
      <c r="P311" s="250">
        <f t="shared" ref="P311:P320" si="152">O311/N311-1</f>
        <v>0.10310985391503658</v>
      </c>
      <c r="Q311" s="250">
        <f t="shared" si="148"/>
        <v>0.41074596237150263</v>
      </c>
      <c r="R311" s="240">
        <f t="shared" ref="R311:R320" si="153">O311-N311</f>
        <v>11.757222782671647</v>
      </c>
      <c r="S311" s="492">
        <f t="shared" si="149"/>
        <v>36.622486461470132</v>
      </c>
      <c r="T311" s="493"/>
    </row>
    <row r="312" spans="1:20" x14ac:dyDescent="0.25">
      <c r="A312" s="79" t="s">
        <v>50</v>
      </c>
      <c r="B312" s="222">
        <v>62.73</v>
      </c>
      <c r="C312" s="222">
        <v>71.13</v>
      </c>
      <c r="D312" s="222">
        <v>80.13</v>
      </c>
      <c r="E312" s="222">
        <v>92.86</v>
      </c>
      <c r="F312" s="243">
        <f t="shared" si="150"/>
        <v>0.15886684138275298</v>
      </c>
      <c r="G312" s="243">
        <f t="shared" si="146"/>
        <v>0.48031245018332536</v>
      </c>
      <c r="H312" s="252">
        <f t="shared" si="151"/>
        <v>12.730000000000004</v>
      </c>
      <c r="I312" s="490">
        <f t="shared" si="147"/>
        <v>30.130000000000003</v>
      </c>
      <c r="J312" s="491"/>
      <c r="K312" s="175"/>
      <c r="L312" s="222">
        <v>67.40411664393973</v>
      </c>
      <c r="M312" s="222">
        <v>65.501264631652873</v>
      </c>
      <c r="N312" s="222">
        <v>79.184087155233172</v>
      </c>
      <c r="O312" s="222">
        <v>93.028124281518529</v>
      </c>
      <c r="P312" s="243">
        <f t="shared" si="152"/>
        <v>0.17483357608385863</v>
      </c>
      <c r="Q312" s="243">
        <f t="shared" si="148"/>
        <v>0.38015493583184057</v>
      </c>
      <c r="R312" s="222">
        <f t="shared" si="153"/>
        <v>13.844037126285357</v>
      </c>
      <c r="S312" s="490">
        <f t="shared" si="149"/>
        <v>25.624007637578799</v>
      </c>
      <c r="T312" s="491"/>
    </row>
    <row r="313" spans="1:20" x14ac:dyDescent="0.25">
      <c r="A313" s="79" t="s">
        <v>51</v>
      </c>
      <c r="B313" s="222">
        <v>44.08</v>
      </c>
      <c r="C313" s="222">
        <v>44.17</v>
      </c>
      <c r="D313" s="222">
        <v>43.02</v>
      </c>
      <c r="E313" s="222">
        <v>48.91</v>
      </c>
      <c r="F313" s="243">
        <f t="shared" si="150"/>
        <v>0.13691306369130629</v>
      </c>
      <c r="G313" s="243">
        <f t="shared" si="146"/>
        <v>0.10957350272232302</v>
      </c>
      <c r="H313" s="252">
        <f t="shared" si="151"/>
        <v>5.8899999999999935</v>
      </c>
      <c r="I313" s="490">
        <f t="shared" si="147"/>
        <v>4.8299999999999983</v>
      </c>
      <c r="J313" s="491"/>
      <c r="K313" s="175"/>
      <c r="L313" s="222">
        <v>46.814349451721881</v>
      </c>
      <c r="M313" s="222">
        <v>47.643750828203792</v>
      </c>
      <c r="N313" s="222">
        <v>50.523052414693986</v>
      </c>
      <c r="O313" s="222">
        <v>58.433731556719493</v>
      </c>
      <c r="P313" s="243">
        <f t="shared" si="152"/>
        <v>0.15657563753461545</v>
      </c>
      <c r="Q313" s="243">
        <f t="shared" si="148"/>
        <v>0.24820129385713896</v>
      </c>
      <c r="R313" s="222">
        <f t="shared" si="153"/>
        <v>7.9106791420255078</v>
      </c>
      <c r="S313" s="490">
        <f t="shared" si="149"/>
        <v>11.619382104997612</v>
      </c>
      <c r="T313" s="491"/>
    </row>
    <row r="314" spans="1:20" x14ac:dyDescent="0.25">
      <c r="A314" s="79" t="s">
        <v>52</v>
      </c>
      <c r="B314" s="222">
        <v>38.79</v>
      </c>
      <c r="C314" s="222">
        <v>42.68</v>
      </c>
      <c r="D314" s="222">
        <v>50.92</v>
      </c>
      <c r="E314" s="222">
        <v>58.42</v>
      </c>
      <c r="F314" s="243">
        <f t="shared" si="150"/>
        <v>0.14728986645718778</v>
      </c>
      <c r="G314" s="243">
        <f t="shared" si="146"/>
        <v>0.50605826243877305</v>
      </c>
      <c r="H314" s="252">
        <f t="shared" si="151"/>
        <v>7.5</v>
      </c>
      <c r="I314" s="490">
        <f t="shared" si="147"/>
        <v>19.630000000000003</v>
      </c>
      <c r="J314" s="491"/>
      <c r="K314" s="175"/>
      <c r="L314" s="222">
        <v>40.438171976669985</v>
      </c>
      <c r="M314" s="222">
        <v>37.117422100590225</v>
      </c>
      <c r="N314" s="222">
        <v>49.066947630799199</v>
      </c>
      <c r="O314" s="222">
        <v>57.850230654723923</v>
      </c>
      <c r="P314" s="243">
        <f t="shared" si="152"/>
        <v>0.17900610182671084</v>
      </c>
      <c r="Q314" s="243">
        <f t="shared" si="148"/>
        <v>0.43058471307999491</v>
      </c>
      <c r="R314" s="222">
        <f t="shared" si="153"/>
        <v>8.7832830239247244</v>
      </c>
      <c r="S314" s="490">
        <f t="shared" si="149"/>
        <v>17.412058678053938</v>
      </c>
      <c r="T314" s="491"/>
    </row>
    <row r="315" spans="1:20" x14ac:dyDescent="0.25">
      <c r="A315" s="79" t="s">
        <v>53</v>
      </c>
      <c r="B315" s="222">
        <v>70.959999999999994</v>
      </c>
      <c r="C315" s="222">
        <v>83.02</v>
      </c>
      <c r="D315" s="222">
        <v>119.31</v>
      </c>
      <c r="E315" s="222">
        <v>136.03</v>
      </c>
      <c r="F315" s="243">
        <f t="shared" si="150"/>
        <v>0.14013913335009631</v>
      </c>
      <c r="G315" s="243">
        <f t="shared" si="146"/>
        <v>0.91699549041713668</v>
      </c>
      <c r="H315" s="252">
        <f t="shared" si="151"/>
        <v>16.72</v>
      </c>
      <c r="I315" s="490">
        <f t="shared" si="147"/>
        <v>65.070000000000007</v>
      </c>
      <c r="J315" s="491"/>
      <c r="K315" s="175"/>
      <c r="L315" s="222">
        <v>67.41359089566734</v>
      </c>
      <c r="M315" s="222">
        <v>85.966822387254055</v>
      </c>
      <c r="N315" s="222">
        <v>112.43280007530863</v>
      </c>
      <c r="O315" s="222">
        <v>138.36677946934333</v>
      </c>
      <c r="P315" s="243">
        <f t="shared" si="152"/>
        <v>0.23066204325307083</v>
      </c>
      <c r="Q315" s="243">
        <f t="shared" si="148"/>
        <v>1.0525056984946359</v>
      </c>
      <c r="R315" s="222">
        <f t="shared" si="153"/>
        <v>25.933979394034694</v>
      </c>
      <c r="S315" s="490">
        <f t="shared" si="149"/>
        <v>70.953188573675988</v>
      </c>
      <c r="T315" s="491"/>
    </row>
    <row r="316" spans="1:20" x14ac:dyDescent="0.25">
      <c r="A316" s="79" t="s">
        <v>54</v>
      </c>
      <c r="B316" s="222">
        <v>39.33</v>
      </c>
      <c r="C316" s="222">
        <v>45.96</v>
      </c>
      <c r="D316" s="222">
        <v>49.48</v>
      </c>
      <c r="E316" s="222">
        <v>50.51</v>
      </c>
      <c r="F316" s="243">
        <f t="shared" si="150"/>
        <v>2.0816491511721935E-2</v>
      </c>
      <c r="G316" s="243">
        <f t="shared" si="146"/>
        <v>0.28426137808288843</v>
      </c>
      <c r="H316" s="252">
        <f t="shared" si="151"/>
        <v>1.0300000000000011</v>
      </c>
      <c r="I316" s="490">
        <f t="shared" si="147"/>
        <v>11.18</v>
      </c>
      <c r="J316" s="491"/>
      <c r="K316" s="175"/>
      <c r="L316" s="222">
        <v>43.923292376144033</v>
      </c>
      <c r="M316" s="222">
        <v>53.663116113839074</v>
      </c>
      <c r="N316" s="222">
        <v>60.263588580042246</v>
      </c>
      <c r="O316" s="222">
        <v>68.88442343583273</v>
      </c>
      <c r="P316" s="243">
        <f>O316/N316-1</f>
        <v>0.14305213245540904</v>
      </c>
      <c r="Q316" s="243">
        <f t="shared" si="148"/>
        <v>0.56828916297826937</v>
      </c>
      <c r="R316" s="222">
        <f>O316-N316</f>
        <v>8.6208348557904841</v>
      </c>
      <c r="S316" s="490">
        <f t="shared" si="149"/>
        <v>24.961131059688697</v>
      </c>
      <c r="T316" s="491"/>
    </row>
    <row r="317" spans="1:20" x14ac:dyDescent="0.25">
      <c r="A317" s="79" t="s">
        <v>55</v>
      </c>
      <c r="B317" s="222">
        <v>43.35</v>
      </c>
      <c r="C317" s="222">
        <v>51.12</v>
      </c>
      <c r="D317" s="222">
        <v>44.64</v>
      </c>
      <c r="E317" s="222">
        <v>46.43</v>
      </c>
      <c r="F317" s="243">
        <f t="shared" si="150"/>
        <v>4.0098566308243599E-2</v>
      </c>
      <c r="G317" s="243">
        <f t="shared" si="146"/>
        <v>7.1049596309111784E-2</v>
      </c>
      <c r="H317" s="252">
        <f t="shared" si="151"/>
        <v>1.7899999999999991</v>
      </c>
      <c r="I317" s="490">
        <f t="shared" si="147"/>
        <v>3.0799999999999983</v>
      </c>
      <c r="J317" s="491"/>
      <c r="K317" s="175"/>
      <c r="L317" s="222">
        <v>52.624139013238604</v>
      </c>
      <c r="M317" s="222">
        <v>63.569832414965049</v>
      </c>
      <c r="N317" s="222">
        <v>72.119812533126122</v>
      </c>
      <c r="O317" s="222">
        <v>82.693475174333727</v>
      </c>
      <c r="P317" s="243">
        <f t="shared" si="152"/>
        <v>0.14661245321943817</v>
      </c>
      <c r="Q317" s="243">
        <f t="shared" si="148"/>
        <v>0.57139815918946635</v>
      </c>
      <c r="R317" s="222">
        <f t="shared" si="153"/>
        <v>10.573662641207605</v>
      </c>
      <c r="S317" s="490">
        <f t="shared" si="149"/>
        <v>30.069336161095123</v>
      </c>
      <c r="T317" s="491"/>
    </row>
    <row r="318" spans="1:20" x14ac:dyDescent="0.25">
      <c r="A318" s="79" t="s">
        <v>56</v>
      </c>
      <c r="B318" s="222">
        <v>74.56</v>
      </c>
      <c r="C318" s="222">
        <v>101.08</v>
      </c>
      <c r="D318" s="222">
        <v>114.36</v>
      </c>
      <c r="E318" s="222">
        <v>131.32</v>
      </c>
      <c r="F318" s="243">
        <f t="shared" si="150"/>
        <v>0.14830360265827203</v>
      </c>
      <c r="G318" s="243">
        <f t="shared" si="146"/>
        <v>0.76126609442060067</v>
      </c>
      <c r="H318" s="252">
        <f t="shared" si="151"/>
        <v>16.959999999999994</v>
      </c>
      <c r="I318" s="490">
        <f t="shared" si="147"/>
        <v>56.759999999999991</v>
      </c>
      <c r="J318" s="491"/>
      <c r="K318" s="175"/>
      <c r="L318" s="222">
        <v>69.668276420757593</v>
      </c>
      <c r="M318" s="222">
        <v>81.728170964630749</v>
      </c>
      <c r="N318" s="222">
        <v>104.13009537655051</v>
      </c>
      <c r="O318" s="222">
        <v>119.59843418164837</v>
      </c>
      <c r="P318" s="243">
        <f t="shared" si="152"/>
        <v>0.1485482054843219</v>
      </c>
      <c r="Q318" s="243">
        <f t="shared" si="148"/>
        <v>0.71668426902569582</v>
      </c>
      <c r="R318" s="222">
        <f t="shared" si="153"/>
        <v>15.468338805097858</v>
      </c>
      <c r="S318" s="495">
        <f t="shared" si="149"/>
        <v>49.930157760890779</v>
      </c>
      <c r="T318" s="496"/>
    </row>
    <row r="319" spans="1:20" x14ac:dyDescent="0.25">
      <c r="A319" s="79" t="s">
        <v>57</v>
      </c>
      <c r="B319" s="222">
        <v>79.31</v>
      </c>
      <c r="C319" s="222">
        <v>64.5</v>
      </c>
      <c r="D319" s="222">
        <v>104.39</v>
      </c>
      <c r="E319" s="222">
        <v>129.34</v>
      </c>
      <c r="F319" s="243">
        <f t="shared" si="150"/>
        <v>0.23900756777469101</v>
      </c>
      <c r="G319" s="243">
        <f t="shared" si="146"/>
        <v>0.63081578615559208</v>
      </c>
      <c r="H319" s="252">
        <f t="shared" si="151"/>
        <v>24.950000000000003</v>
      </c>
      <c r="I319" s="490">
        <f t="shared" si="147"/>
        <v>50.03</v>
      </c>
      <c r="J319" s="491"/>
      <c r="K319" s="175"/>
      <c r="L319" s="222">
        <v>100.60091112239516</v>
      </c>
      <c r="M319" s="222">
        <v>106.93503731273283</v>
      </c>
      <c r="N319" s="222">
        <v>95.836796990363538</v>
      </c>
      <c r="O319" s="222">
        <v>118.92008778368977</v>
      </c>
      <c r="P319" s="243">
        <f t="shared" si="152"/>
        <v>0.24086041602211794</v>
      </c>
      <c r="Q319" s="243">
        <f t="shared" si="148"/>
        <v>0.18209752234755361</v>
      </c>
      <c r="R319" s="222">
        <f t="shared" si="153"/>
        <v>23.083290793326228</v>
      </c>
      <c r="S319" s="490">
        <f t="shared" si="149"/>
        <v>18.319176661294605</v>
      </c>
      <c r="T319" s="491"/>
    </row>
    <row r="320" spans="1:20" x14ac:dyDescent="0.25">
      <c r="A320" s="79" t="s">
        <v>80</v>
      </c>
      <c r="B320" s="235">
        <v>31.71</v>
      </c>
      <c r="C320" s="235">
        <v>36.11</v>
      </c>
      <c r="D320" s="235">
        <v>43.74</v>
      </c>
      <c r="E320" s="235">
        <v>39.58</v>
      </c>
      <c r="F320" s="243">
        <f t="shared" si="150"/>
        <v>-9.5107453132144526E-2</v>
      </c>
      <c r="G320" s="243">
        <f t="shared" si="146"/>
        <v>0.24818669189530107</v>
      </c>
      <c r="H320" s="252">
        <f t="shared" si="151"/>
        <v>-4.1600000000000037</v>
      </c>
      <c r="I320" s="490">
        <f t="shared" si="147"/>
        <v>7.8699999999999974</v>
      </c>
      <c r="J320" s="491"/>
      <c r="K320" s="175"/>
      <c r="L320" s="235">
        <v>39.25864704270726</v>
      </c>
      <c r="M320" s="235">
        <v>40.184450231984655</v>
      </c>
      <c r="N320" s="235">
        <v>52.776908382162915</v>
      </c>
      <c r="O320" s="235">
        <v>55.950548437226814</v>
      </c>
      <c r="P320" s="243">
        <f t="shared" si="152"/>
        <v>6.0133117917466006E-2</v>
      </c>
      <c r="Q320" s="243">
        <f t="shared" si="148"/>
        <v>0.42517770356073092</v>
      </c>
      <c r="R320" s="235">
        <f t="shared" si="153"/>
        <v>3.173640055063899</v>
      </c>
      <c r="S320" s="490">
        <f t="shared" si="149"/>
        <v>16.691901394519554</v>
      </c>
      <c r="T320" s="491"/>
    </row>
    <row r="321" spans="1:20" x14ac:dyDescent="0.25">
      <c r="A321" s="385" t="s">
        <v>13</v>
      </c>
      <c r="B321" s="386"/>
      <c r="C321" s="386"/>
      <c r="D321" s="386"/>
      <c r="E321" s="386"/>
      <c r="F321" s="386"/>
      <c r="G321" s="386"/>
      <c r="H321" s="386"/>
      <c r="I321" s="386"/>
      <c r="J321" s="386"/>
      <c r="K321" s="386"/>
      <c r="L321" s="386"/>
      <c r="M321" s="386"/>
      <c r="N321" s="386"/>
      <c r="O321" s="386"/>
      <c r="P321" s="386"/>
      <c r="Q321" s="386"/>
      <c r="R321" s="386"/>
      <c r="S321" s="386"/>
      <c r="T321" s="387"/>
    </row>
    <row r="322" spans="1:20" ht="24" x14ac:dyDescent="0.4">
      <c r="A322" s="494" t="s">
        <v>83</v>
      </c>
      <c r="B322" s="494"/>
      <c r="C322" s="494"/>
      <c r="D322" s="494"/>
      <c r="E322" s="494"/>
      <c r="F322" s="494"/>
      <c r="G322" s="494"/>
      <c r="H322" s="494"/>
      <c r="I322" s="494"/>
      <c r="J322" s="494"/>
      <c r="K322" s="494"/>
      <c r="L322" s="494"/>
      <c r="M322" s="494"/>
      <c r="N322" s="494"/>
      <c r="O322" s="494"/>
      <c r="P322" s="494"/>
      <c r="Q322" s="494"/>
      <c r="R322" s="494"/>
      <c r="S322" s="494"/>
      <c r="T322" s="494"/>
    </row>
    <row r="323" spans="1:20" ht="21" x14ac:dyDescent="0.35">
      <c r="A323" s="497" t="s">
        <v>84</v>
      </c>
      <c r="B323" s="497"/>
      <c r="C323" s="497"/>
      <c r="D323" s="497"/>
      <c r="E323" s="497"/>
      <c r="F323" s="497"/>
      <c r="G323" s="497"/>
      <c r="H323" s="497"/>
      <c r="I323" s="497"/>
      <c r="J323" s="497"/>
      <c r="K323" s="497"/>
      <c r="L323" s="497"/>
      <c r="M323" s="497"/>
      <c r="N323" s="497"/>
      <c r="O323" s="497"/>
      <c r="P323" s="497"/>
      <c r="Q323" s="497"/>
      <c r="R323" s="497"/>
      <c r="S323" s="497"/>
      <c r="T323" s="497"/>
    </row>
    <row r="324" spans="1:20" x14ac:dyDescent="0.25">
      <c r="A324" s="54"/>
      <c r="B324" s="381" t="s">
        <v>151</v>
      </c>
      <c r="C324" s="382"/>
      <c r="D324" s="382"/>
      <c r="E324" s="382"/>
      <c r="F324" s="382"/>
      <c r="G324" s="382"/>
      <c r="H324" s="382"/>
      <c r="I324" s="382"/>
      <c r="J324" s="382"/>
      <c r="K324" s="253"/>
      <c r="L324" s="381" t="str">
        <f>CONCATENATE("acumulado ",B324)</f>
        <v>acumulado julio</v>
      </c>
      <c r="M324" s="382"/>
      <c r="N324" s="382"/>
      <c r="O324" s="382"/>
      <c r="P324" s="382"/>
      <c r="Q324" s="382"/>
      <c r="R324" s="382"/>
      <c r="S324" s="382"/>
      <c r="T324" s="383"/>
    </row>
    <row r="325" spans="1:20" x14ac:dyDescent="0.25">
      <c r="A325" s="4"/>
      <c r="B325" s="254">
        <f>B$6</f>
        <v>2019</v>
      </c>
      <c r="C325" s="254">
        <f>C$6</f>
        <v>2022</v>
      </c>
      <c r="D325" s="254">
        <f>D$6</f>
        <v>2023</v>
      </c>
      <c r="E325" s="254">
        <f>E$6</f>
        <v>2024</v>
      </c>
      <c r="F325" s="254" t="str">
        <f>CONCATENATE("var ",RIGHT(E325,2),"/",RIGHT(D325,2))</f>
        <v>var 24/23</v>
      </c>
      <c r="G325" s="254" t="str">
        <f>CONCATENATE("var ",RIGHT(E325,2),"/",RIGHT(B325,2))</f>
        <v>var 24/19</v>
      </c>
      <c r="H325" s="254" t="str">
        <f>CONCATENATE("dif ",RIGHT(E325,2),"-",RIGHT(D325,2))</f>
        <v>dif 24-23</v>
      </c>
      <c r="I325" s="254" t="str">
        <f>CONCATENATE("dif ",RIGHT(E325,2),"-",RIGHT(B325,2))</f>
        <v>dif 24-19</v>
      </c>
      <c r="J325" s="255" t="str">
        <f>CONCATENATE("cuota ",RIGHT(E325,2))</f>
        <v>cuota 24</v>
      </c>
      <c r="K325" s="256"/>
      <c r="L325" s="254">
        <f>L$6</f>
        <v>2019</v>
      </c>
      <c r="M325" s="254">
        <f>M$6</f>
        <v>2022</v>
      </c>
      <c r="N325" s="254">
        <f>N$6</f>
        <v>2023</v>
      </c>
      <c r="O325" s="254">
        <f>O$6</f>
        <v>2024</v>
      </c>
      <c r="P325" s="254" t="str">
        <f>CONCATENATE("var ",RIGHT(O325,2),"/",RIGHT(N325,2))</f>
        <v>var 24/23</v>
      </c>
      <c r="Q325" s="254" t="str">
        <f>CONCATENATE("var ",RIGHT(O325,2),"/",RIGHT(L325,2))</f>
        <v>var 24/19</v>
      </c>
      <c r="R325" s="254" t="str">
        <f>CONCATENATE("dif ",RIGHT(O325,2),"-",RIGHT(N325,2))</f>
        <v>dif 24-23</v>
      </c>
      <c r="S325" s="254" t="str">
        <f>CONCATENATE("dif ",RIGHT(O325,2),"-",RIGHT(L325,2))</f>
        <v>dif 24-19</v>
      </c>
      <c r="T325" s="255" t="str">
        <f>CONCATENATE("cuota ",RIGHT(O325,2))</f>
        <v>cuota 24</v>
      </c>
    </row>
    <row r="326" spans="1:20" x14ac:dyDescent="0.25">
      <c r="A326" s="257" t="s">
        <v>4</v>
      </c>
      <c r="B326" s="258">
        <v>385</v>
      </c>
      <c r="C326" s="258">
        <v>293</v>
      </c>
      <c r="D326" s="258">
        <v>301</v>
      </c>
      <c r="E326" s="258">
        <v>320</v>
      </c>
      <c r="F326" s="259">
        <f t="shared" ref="F326:F337" si="154">E326/D326-1</f>
        <v>6.3122923588039948E-2</v>
      </c>
      <c r="G326" s="259">
        <f t="shared" ref="G326:G337" si="155">E326/B326-1</f>
        <v>-0.16883116883116878</v>
      </c>
      <c r="H326" s="260">
        <f t="shared" ref="H326:H337" si="156">E326-D326</f>
        <v>19</v>
      </c>
      <c r="I326" s="260">
        <f t="shared" ref="I326:I337" si="157">E326-B326</f>
        <v>-65</v>
      </c>
      <c r="J326" s="259">
        <f t="shared" ref="J326:J337" si="158">E326/$E$326</f>
        <v>1</v>
      </c>
      <c r="K326" s="261"/>
      <c r="L326" s="262">
        <v>387.42857142857144</v>
      </c>
      <c r="M326" s="262">
        <v>288.57142857142856</v>
      </c>
      <c r="N326" s="262">
        <v>306.14285714285717</v>
      </c>
      <c r="O326" s="262">
        <v>320</v>
      </c>
      <c r="P326" s="259">
        <f t="shared" ref="P326:P337" si="159">O326/N326-1</f>
        <v>4.5263649090060643E-2</v>
      </c>
      <c r="Q326" s="259">
        <f t="shared" ref="Q326:Q337" si="160">O326/L326-1</f>
        <v>-0.17404129793510326</v>
      </c>
      <c r="R326" s="260">
        <f t="shared" ref="R326:R337" si="161">O326-N326</f>
        <v>13.857142857142833</v>
      </c>
      <c r="S326" s="260">
        <f t="shared" ref="S326:S337" si="162">O326-L326</f>
        <v>-67.428571428571445</v>
      </c>
      <c r="T326" s="259">
        <f t="shared" ref="T326:T337" si="163">O326/$E$326</f>
        <v>1</v>
      </c>
    </row>
    <row r="327" spans="1:20" x14ac:dyDescent="0.25">
      <c r="A327" s="263" t="s">
        <v>5</v>
      </c>
      <c r="B327" s="264">
        <v>227</v>
      </c>
      <c r="C327" s="264">
        <v>193</v>
      </c>
      <c r="D327" s="264">
        <v>193</v>
      </c>
      <c r="E327" s="264">
        <v>209</v>
      </c>
      <c r="F327" s="265">
        <f t="shared" si="154"/>
        <v>8.290155440414515E-2</v>
      </c>
      <c r="G327" s="265">
        <f t="shared" si="155"/>
        <v>-7.9295154185021977E-2</v>
      </c>
      <c r="H327" s="266">
        <f t="shared" si="156"/>
        <v>16</v>
      </c>
      <c r="I327" s="266">
        <f t="shared" si="157"/>
        <v>-18</v>
      </c>
      <c r="J327" s="265">
        <f t="shared" si="158"/>
        <v>0.65312499999999996</v>
      </c>
      <c r="K327" s="267"/>
      <c r="L327" s="268">
        <v>229.85714285714286</v>
      </c>
      <c r="M327" s="268">
        <v>191.28571428571428</v>
      </c>
      <c r="N327" s="268">
        <v>196.57142857142858</v>
      </c>
      <c r="O327" s="268">
        <v>209.57142857142858</v>
      </c>
      <c r="P327" s="265">
        <f t="shared" si="159"/>
        <v>6.613372093023262E-2</v>
      </c>
      <c r="Q327" s="265">
        <f t="shared" si="160"/>
        <v>-8.8253573648228723E-2</v>
      </c>
      <c r="R327" s="266">
        <f t="shared" si="161"/>
        <v>13</v>
      </c>
      <c r="S327" s="266">
        <f t="shared" si="162"/>
        <v>-20.285714285714278</v>
      </c>
      <c r="T327" s="265">
        <f t="shared" si="163"/>
        <v>0.65491071428571435</v>
      </c>
    </row>
    <row r="328" spans="1:20" x14ac:dyDescent="0.25">
      <c r="A328" s="269" t="s">
        <v>6</v>
      </c>
      <c r="B328" s="270">
        <v>26</v>
      </c>
      <c r="C328" s="270">
        <v>29</v>
      </c>
      <c r="D328" s="270">
        <v>27</v>
      </c>
      <c r="E328" s="270">
        <v>31</v>
      </c>
      <c r="F328" s="271">
        <f t="shared" si="154"/>
        <v>0.14814814814814814</v>
      </c>
      <c r="G328" s="271">
        <f t="shared" si="155"/>
        <v>0.19230769230769229</v>
      </c>
      <c r="H328" s="272">
        <f t="shared" si="156"/>
        <v>4</v>
      </c>
      <c r="I328" s="272">
        <f t="shared" si="157"/>
        <v>5</v>
      </c>
      <c r="J328" s="271">
        <f t="shared" si="158"/>
        <v>9.6875000000000003E-2</v>
      </c>
      <c r="K328" s="273"/>
      <c r="L328" s="274">
        <v>25.857142857142858</v>
      </c>
      <c r="M328" s="274">
        <v>29</v>
      </c>
      <c r="N328" s="274">
        <v>27.428571428571427</v>
      </c>
      <c r="O328" s="274">
        <v>30.142857142857142</v>
      </c>
      <c r="P328" s="271">
        <f t="shared" si="159"/>
        <v>9.8958333333333481E-2</v>
      </c>
      <c r="Q328" s="271">
        <f t="shared" si="160"/>
        <v>0.16574585635359118</v>
      </c>
      <c r="R328" s="272">
        <f t="shared" si="161"/>
        <v>2.7142857142857153</v>
      </c>
      <c r="S328" s="272">
        <f t="shared" si="162"/>
        <v>4.2857142857142847</v>
      </c>
      <c r="T328" s="271">
        <f t="shared" si="163"/>
        <v>9.419642857142857E-2</v>
      </c>
    </row>
    <row r="329" spans="1:20" x14ac:dyDescent="0.25">
      <c r="A329" s="26" t="s">
        <v>7</v>
      </c>
      <c r="B329" s="275">
        <v>97</v>
      </c>
      <c r="C329" s="275">
        <v>100</v>
      </c>
      <c r="D329" s="275">
        <v>104</v>
      </c>
      <c r="E329" s="275">
        <v>105</v>
      </c>
      <c r="F329" s="233">
        <f t="shared" si="154"/>
        <v>9.6153846153845812E-3</v>
      </c>
      <c r="G329" s="233">
        <f t="shared" si="155"/>
        <v>8.247422680412364E-2</v>
      </c>
      <c r="H329" s="276">
        <f t="shared" si="156"/>
        <v>1</v>
      </c>
      <c r="I329" s="276">
        <f t="shared" si="157"/>
        <v>8</v>
      </c>
      <c r="J329" s="233">
        <f t="shared" si="158"/>
        <v>0.328125</v>
      </c>
      <c r="K329" s="277"/>
      <c r="L329" s="278">
        <v>96.714285714285708</v>
      </c>
      <c r="M329" s="278">
        <v>98.714285714285708</v>
      </c>
      <c r="N329" s="278">
        <v>102.57142857142857</v>
      </c>
      <c r="O329" s="278">
        <v>105</v>
      </c>
      <c r="P329" s="233">
        <f t="shared" si="159"/>
        <v>2.3676880222841312E-2</v>
      </c>
      <c r="Q329" s="233">
        <f t="shared" si="160"/>
        <v>8.5672082717872966E-2</v>
      </c>
      <c r="R329" s="276">
        <f t="shared" si="161"/>
        <v>2.4285714285714306</v>
      </c>
      <c r="S329" s="276">
        <f t="shared" si="162"/>
        <v>8.2857142857142918</v>
      </c>
      <c r="T329" s="233">
        <f t="shared" si="163"/>
        <v>0.328125</v>
      </c>
    </row>
    <row r="330" spans="1:20" x14ac:dyDescent="0.25">
      <c r="A330" s="26" t="s">
        <v>8</v>
      </c>
      <c r="B330" s="275">
        <v>52</v>
      </c>
      <c r="C330" s="275">
        <v>43</v>
      </c>
      <c r="D330" s="275">
        <v>41</v>
      </c>
      <c r="E330" s="275">
        <v>43</v>
      </c>
      <c r="F330" s="233">
        <f t="shared" si="154"/>
        <v>4.8780487804878092E-2</v>
      </c>
      <c r="G330" s="233">
        <f t="shared" si="155"/>
        <v>-0.17307692307692313</v>
      </c>
      <c r="H330" s="276">
        <f t="shared" si="156"/>
        <v>2</v>
      </c>
      <c r="I330" s="276">
        <f t="shared" si="157"/>
        <v>-9</v>
      </c>
      <c r="J330" s="233">
        <f t="shared" si="158"/>
        <v>0.13437499999999999</v>
      </c>
      <c r="K330" s="277"/>
      <c r="L330" s="278">
        <v>52.714285714285715</v>
      </c>
      <c r="M330" s="278">
        <v>43.714285714285715</v>
      </c>
      <c r="N330" s="278">
        <v>43</v>
      </c>
      <c r="O330" s="278">
        <v>43.571428571428569</v>
      </c>
      <c r="P330" s="233">
        <f t="shared" si="159"/>
        <v>1.3289036544850363E-2</v>
      </c>
      <c r="Q330" s="233">
        <f t="shared" si="160"/>
        <v>-0.17344173441734423</v>
      </c>
      <c r="R330" s="276">
        <f t="shared" si="161"/>
        <v>0.5714285714285694</v>
      </c>
      <c r="S330" s="276">
        <f t="shared" si="162"/>
        <v>-9.1428571428571459</v>
      </c>
      <c r="T330" s="233">
        <f t="shared" si="163"/>
        <v>0.13616071428571427</v>
      </c>
    </row>
    <row r="331" spans="1:20" x14ac:dyDescent="0.25">
      <c r="A331" s="26" t="s">
        <v>9</v>
      </c>
      <c r="B331" s="275">
        <v>20</v>
      </c>
      <c r="C331" s="275">
        <v>11</v>
      </c>
      <c r="D331" s="275">
        <v>11</v>
      </c>
      <c r="E331" s="275">
        <v>14</v>
      </c>
      <c r="F331" s="233">
        <f t="shared" si="154"/>
        <v>0.27272727272727271</v>
      </c>
      <c r="G331" s="233">
        <f t="shared" si="155"/>
        <v>-0.30000000000000004</v>
      </c>
      <c r="H331" s="276">
        <f t="shared" si="156"/>
        <v>3</v>
      </c>
      <c r="I331" s="276">
        <f t="shared" si="157"/>
        <v>-6</v>
      </c>
      <c r="J331" s="233">
        <f t="shared" si="158"/>
        <v>4.3749999999999997E-2</v>
      </c>
      <c r="K331" s="277"/>
      <c r="L331" s="278">
        <v>22.142857142857142</v>
      </c>
      <c r="M331" s="278">
        <v>10.857142857142858</v>
      </c>
      <c r="N331" s="278">
        <v>13.571428571428571</v>
      </c>
      <c r="O331" s="278">
        <v>15.285714285714286</v>
      </c>
      <c r="P331" s="233">
        <f t="shared" si="159"/>
        <v>0.12631578947368438</v>
      </c>
      <c r="Q331" s="233">
        <f t="shared" si="160"/>
        <v>-0.30967741935483861</v>
      </c>
      <c r="R331" s="276">
        <f t="shared" si="161"/>
        <v>1.7142857142857153</v>
      </c>
      <c r="S331" s="276">
        <f t="shared" si="162"/>
        <v>-6.8571428571428559</v>
      </c>
      <c r="T331" s="233">
        <f t="shared" si="163"/>
        <v>4.7767857142857147E-2</v>
      </c>
    </row>
    <row r="332" spans="1:20" x14ac:dyDescent="0.25">
      <c r="A332" s="279" t="s">
        <v>10</v>
      </c>
      <c r="B332" s="280">
        <v>32</v>
      </c>
      <c r="C332" s="280">
        <v>10</v>
      </c>
      <c r="D332" s="280">
        <v>10</v>
      </c>
      <c r="E332" s="280">
        <v>16</v>
      </c>
      <c r="F332" s="281">
        <f t="shared" si="154"/>
        <v>0.60000000000000009</v>
      </c>
      <c r="G332" s="281">
        <f t="shared" si="155"/>
        <v>-0.5</v>
      </c>
      <c r="H332" s="282">
        <f t="shared" si="156"/>
        <v>6</v>
      </c>
      <c r="I332" s="282">
        <f t="shared" si="157"/>
        <v>-16</v>
      </c>
      <c r="J332" s="281">
        <f t="shared" si="158"/>
        <v>0.05</v>
      </c>
      <c r="K332" s="283"/>
      <c r="L332" s="284">
        <v>32.428571428571431</v>
      </c>
      <c r="M332" s="284">
        <v>9</v>
      </c>
      <c r="N332" s="284">
        <v>10</v>
      </c>
      <c r="O332" s="284">
        <v>15.571428571428571</v>
      </c>
      <c r="P332" s="281">
        <f t="shared" si="159"/>
        <v>0.55714285714285716</v>
      </c>
      <c r="Q332" s="281">
        <f t="shared" si="160"/>
        <v>-0.51982378854625555</v>
      </c>
      <c r="R332" s="282">
        <f t="shared" si="161"/>
        <v>5.5714285714285712</v>
      </c>
      <c r="S332" s="282">
        <f t="shared" si="162"/>
        <v>-16.857142857142861</v>
      </c>
      <c r="T332" s="281">
        <f t="shared" si="163"/>
        <v>4.8660714285714286E-2</v>
      </c>
    </row>
    <row r="333" spans="1:20" x14ac:dyDescent="0.25">
      <c r="A333" s="285" t="s">
        <v>11</v>
      </c>
      <c r="B333" s="264">
        <v>158</v>
      </c>
      <c r="C333" s="264">
        <v>100</v>
      </c>
      <c r="D333" s="264">
        <v>108</v>
      </c>
      <c r="E333" s="264">
        <v>111</v>
      </c>
      <c r="F333" s="265">
        <f t="shared" si="154"/>
        <v>2.7777777777777679E-2</v>
      </c>
      <c r="G333" s="265">
        <f t="shared" si="155"/>
        <v>-0.29746835443037978</v>
      </c>
      <c r="H333" s="266">
        <f t="shared" si="156"/>
        <v>3</v>
      </c>
      <c r="I333" s="266">
        <f t="shared" si="157"/>
        <v>-47</v>
      </c>
      <c r="J333" s="265">
        <f t="shared" si="158"/>
        <v>0.34687499999999999</v>
      </c>
      <c r="K333" s="267"/>
      <c r="L333" s="268">
        <v>157.57142857142858</v>
      </c>
      <c r="M333" s="268">
        <v>97.285714285714292</v>
      </c>
      <c r="N333" s="268">
        <v>109.57142857142857</v>
      </c>
      <c r="O333" s="268">
        <v>110.42857142857143</v>
      </c>
      <c r="P333" s="265">
        <f t="shared" si="159"/>
        <v>7.8226857887875312E-3</v>
      </c>
      <c r="Q333" s="265">
        <f t="shared" si="160"/>
        <v>-0.29918404351767913</v>
      </c>
      <c r="R333" s="266">
        <f t="shared" si="161"/>
        <v>0.8571428571428612</v>
      </c>
      <c r="S333" s="266">
        <f t="shared" si="162"/>
        <v>-47.142857142857153</v>
      </c>
      <c r="T333" s="265">
        <f t="shared" si="163"/>
        <v>0.34508928571428571</v>
      </c>
    </row>
    <row r="334" spans="1:20" x14ac:dyDescent="0.25">
      <c r="A334" s="269" t="s">
        <v>12</v>
      </c>
      <c r="B334" s="275">
        <v>5</v>
      </c>
      <c r="C334" s="275">
        <v>5</v>
      </c>
      <c r="D334" s="270">
        <v>5</v>
      </c>
      <c r="E334" s="270">
        <v>5</v>
      </c>
      <c r="F334" s="271">
        <f t="shared" si="154"/>
        <v>0</v>
      </c>
      <c r="G334" s="271">
        <f t="shared" si="155"/>
        <v>0</v>
      </c>
      <c r="H334" s="272">
        <f t="shared" si="156"/>
        <v>0</v>
      </c>
      <c r="I334" s="272">
        <f t="shared" si="157"/>
        <v>0</v>
      </c>
      <c r="J334" s="271">
        <f t="shared" si="158"/>
        <v>1.5625E-2</v>
      </c>
      <c r="K334" s="273"/>
      <c r="L334" s="278">
        <v>5</v>
      </c>
      <c r="M334" s="278">
        <v>5</v>
      </c>
      <c r="N334" s="274">
        <v>5</v>
      </c>
      <c r="O334" s="274">
        <v>5</v>
      </c>
      <c r="P334" s="271">
        <f t="shared" si="159"/>
        <v>0</v>
      </c>
      <c r="Q334" s="271">
        <f t="shared" si="160"/>
        <v>0</v>
      </c>
      <c r="R334" s="272">
        <f t="shared" si="161"/>
        <v>0</v>
      </c>
      <c r="S334" s="272">
        <f t="shared" si="162"/>
        <v>0</v>
      </c>
      <c r="T334" s="271">
        <f t="shared" si="163"/>
        <v>1.5625E-2</v>
      </c>
    </row>
    <row r="335" spans="1:20" x14ac:dyDescent="0.25">
      <c r="A335" s="26" t="s">
        <v>8</v>
      </c>
      <c r="B335" s="275">
        <v>62</v>
      </c>
      <c r="C335" s="275">
        <v>50</v>
      </c>
      <c r="D335" s="275">
        <v>53</v>
      </c>
      <c r="E335" s="275">
        <v>54</v>
      </c>
      <c r="F335" s="233">
        <f t="shared" si="154"/>
        <v>1.8867924528301883E-2</v>
      </c>
      <c r="G335" s="233">
        <f t="shared" si="155"/>
        <v>-0.12903225806451613</v>
      </c>
      <c r="H335" s="276">
        <f t="shared" si="156"/>
        <v>1</v>
      </c>
      <c r="I335" s="276">
        <f t="shared" si="157"/>
        <v>-8</v>
      </c>
      <c r="J335" s="233">
        <f t="shared" si="158"/>
        <v>0.16875000000000001</v>
      </c>
      <c r="K335" s="277"/>
      <c r="L335" s="278">
        <v>61.857142857142854</v>
      </c>
      <c r="M335" s="278">
        <v>47.714285714285715</v>
      </c>
      <c r="N335" s="278">
        <v>53</v>
      </c>
      <c r="O335" s="278">
        <v>53.285714285714285</v>
      </c>
      <c r="P335" s="233">
        <f t="shared" si="159"/>
        <v>5.3908355795146967E-3</v>
      </c>
      <c r="Q335" s="233">
        <f t="shared" si="160"/>
        <v>-0.13856812933025398</v>
      </c>
      <c r="R335" s="276">
        <f t="shared" si="161"/>
        <v>0.2857142857142847</v>
      </c>
      <c r="S335" s="276">
        <f t="shared" si="162"/>
        <v>-8.5714285714285694</v>
      </c>
      <c r="T335" s="233">
        <f t="shared" si="163"/>
        <v>0.16651785714285713</v>
      </c>
    </row>
    <row r="336" spans="1:20" x14ac:dyDescent="0.25">
      <c r="A336" s="26" t="s">
        <v>9</v>
      </c>
      <c r="B336" s="275">
        <v>52</v>
      </c>
      <c r="C336" s="275">
        <v>29</v>
      </c>
      <c r="D336" s="275">
        <v>32</v>
      </c>
      <c r="E336" s="275">
        <v>31</v>
      </c>
      <c r="F336" s="233">
        <f t="shared" si="154"/>
        <v>-3.125E-2</v>
      </c>
      <c r="G336" s="233">
        <f t="shared" si="155"/>
        <v>-0.40384615384615385</v>
      </c>
      <c r="H336" s="276">
        <f t="shared" si="156"/>
        <v>-1</v>
      </c>
      <c r="I336" s="276">
        <f t="shared" si="157"/>
        <v>-21</v>
      </c>
      <c r="J336" s="233">
        <f t="shared" si="158"/>
        <v>9.6875000000000003E-2</v>
      </c>
      <c r="K336" s="277"/>
      <c r="L336" s="278">
        <v>52.285714285714285</v>
      </c>
      <c r="M336" s="278">
        <v>28.571428571428573</v>
      </c>
      <c r="N336" s="278">
        <v>32.285714285714285</v>
      </c>
      <c r="O336" s="278">
        <v>31.857142857142858</v>
      </c>
      <c r="P336" s="233">
        <f t="shared" si="159"/>
        <v>-1.327433628318575E-2</v>
      </c>
      <c r="Q336" s="233">
        <f t="shared" si="160"/>
        <v>-0.39071038251366119</v>
      </c>
      <c r="R336" s="276">
        <f t="shared" si="161"/>
        <v>-0.42857142857142705</v>
      </c>
      <c r="S336" s="276">
        <f t="shared" si="162"/>
        <v>-20.428571428571427</v>
      </c>
      <c r="T336" s="233">
        <f t="shared" si="163"/>
        <v>9.9553571428571436E-2</v>
      </c>
    </row>
    <row r="337" spans="1:20" x14ac:dyDescent="0.25">
      <c r="A337" s="286" t="s">
        <v>10</v>
      </c>
      <c r="B337" s="280">
        <v>39</v>
      </c>
      <c r="C337" s="280">
        <v>16</v>
      </c>
      <c r="D337" s="280">
        <v>18</v>
      </c>
      <c r="E337" s="280">
        <v>21</v>
      </c>
      <c r="F337" s="287">
        <f t="shared" si="154"/>
        <v>0.16666666666666674</v>
      </c>
      <c r="G337" s="287">
        <f t="shared" si="155"/>
        <v>-0.46153846153846156</v>
      </c>
      <c r="H337" s="288">
        <f t="shared" si="156"/>
        <v>3</v>
      </c>
      <c r="I337" s="288">
        <f t="shared" si="157"/>
        <v>-18</v>
      </c>
      <c r="J337" s="287">
        <f t="shared" si="158"/>
        <v>6.5625000000000003E-2</v>
      </c>
      <c r="K337" s="289"/>
      <c r="L337" s="284">
        <v>38.428571428571431</v>
      </c>
      <c r="M337" s="284">
        <v>16</v>
      </c>
      <c r="N337" s="284">
        <v>19.285714285714285</v>
      </c>
      <c r="O337" s="284">
        <v>20.285714285714285</v>
      </c>
      <c r="P337" s="287">
        <f t="shared" si="159"/>
        <v>5.1851851851851816E-2</v>
      </c>
      <c r="Q337" s="287">
        <f t="shared" si="160"/>
        <v>-0.47211895910780677</v>
      </c>
      <c r="R337" s="288">
        <f t="shared" si="161"/>
        <v>1</v>
      </c>
      <c r="S337" s="288">
        <f t="shared" si="162"/>
        <v>-18.142857142857146</v>
      </c>
      <c r="T337" s="287">
        <f t="shared" si="163"/>
        <v>6.339285714285714E-2</v>
      </c>
    </row>
    <row r="338" spans="1:20" ht="21" x14ac:dyDescent="0.35">
      <c r="A338" s="498" t="s">
        <v>85</v>
      </c>
      <c r="B338" s="498"/>
      <c r="C338" s="498"/>
      <c r="D338" s="498"/>
      <c r="E338" s="498"/>
      <c r="F338" s="498"/>
      <c r="G338" s="498"/>
      <c r="H338" s="498"/>
      <c r="I338" s="498"/>
      <c r="J338" s="498"/>
      <c r="K338" s="498"/>
      <c r="L338" s="498"/>
      <c r="M338" s="498"/>
      <c r="N338" s="498"/>
      <c r="O338" s="498"/>
      <c r="P338" s="498"/>
      <c r="Q338" s="498"/>
      <c r="R338" s="498"/>
      <c r="S338" s="498"/>
      <c r="T338" s="498"/>
    </row>
    <row r="339" spans="1:20" x14ac:dyDescent="0.25">
      <c r="A339" s="54"/>
      <c r="B339" s="381" t="s">
        <v>151</v>
      </c>
      <c r="C339" s="382"/>
      <c r="D339" s="382"/>
      <c r="E339" s="382"/>
      <c r="F339" s="382"/>
      <c r="G339" s="382"/>
      <c r="H339" s="382"/>
      <c r="I339" s="382"/>
      <c r="J339" s="382"/>
      <c r="K339" s="253"/>
      <c r="L339" s="381" t="str">
        <f>CONCATENATE("acumulado ",B339)</f>
        <v>acumulado julio</v>
      </c>
      <c r="M339" s="382"/>
      <c r="N339" s="382"/>
      <c r="O339" s="382"/>
      <c r="P339" s="382"/>
      <c r="Q339" s="382"/>
      <c r="R339" s="382"/>
      <c r="S339" s="382"/>
      <c r="T339" s="383"/>
    </row>
    <row r="340" spans="1:20" x14ac:dyDescent="0.25">
      <c r="A340" s="4"/>
      <c r="B340" s="254">
        <f>B$6</f>
        <v>2019</v>
      </c>
      <c r="C340" s="254">
        <f>C$6</f>
        <v>2022</v>
      </c>
      <c r="D340" s="254">
        <f>D$6</f>
        <v>2023</v>
      </c>
      <c r="E340" s="254">
        <f>E$6</f>
        <v>2024</v>
      </c>
      <c r="F340" s="254" t="str">
        <f>CONCATENATE("var ",RIGHT(E340,2),"/",RIGHT(D340,2))</f>
        <v>var 24/23</v>
      </c>
      <c r="G340" s="254" t="str">
        <f>CONCATENATE("var ",RIGHT(E340,2),"/",RIGHT(B340,2))</f>
        <v>var 24/19</v>
      </c>
      <c r="H340" s="254" t="str">
        <f>CONCATENATE("dif ",RIGHT(E340,2),"-",RIGHT(D340,2))</f>
        <v>dif 24-23</v>
      </c>
      <c r="I340" s="254" t="str">
        <f>CONCATENATE("dif ",RIGHT(E340,2),"-",RIGHT(B340,2))</f>
        <v>dif 24-19</v>
      </c>
      <c r="J340" s="254" t="str">
        <f>CONCATENATE("cuota ",RIGHT(E340,2))</f>
        <v>cuota 24</v>
      </c>
      <c r="K340" s="256"/>
      <c r="L340" s="254">
        <f>L$6</f>
        <v>2019</v>
      </c>
      <c r="M340" s="254">
        <f>M$6</f>
        <v>2022</v>
      </c>
      <c r="N340" s="254">
        <f>N$6</f>
        <v>2023</v>
      </c>
      <c r="O340" s="254">
        <f>O$6</f>
        <v>2024</v>
      </c>
      <c r="P340" s="254" t="str">
        <f>CONCATENATE("var ",RIGHT(O340,2),"/",RIGHT(N340,2))</f>
        <v>var 24/23</v>
      </c>
      <c r="Q340" s="254" t="str">
        <f>CONCATENATE("var ",RIGHT(O340,2),"/",RIGHT(L340,2))</f>
        <v>var 24/19</v>
      </c>
      <c r="R340" s="254" t="str">
        <f>CONCATENATE("dif ",RIGHT(O340,2),"-",RIGHT(N340,2))</f>
        <v>dif 24-23</v>
      </c>
      <c r="S340" s="254" t="str">
        <f>CONCATENATE("dif ",RIGHT(O340,2),"-",RIGHT(L340,2))</f>
        <v>dif 24-19</v>
      </c>
      <c r="T340" s="254" t="str">
        <f>CONCATENATE("cuota ",RIGHT(O340,2))</f>
        <v>cuota 24</v>
      </c>
    </row>
    <row r="341" spans="1:20" x14ac:dyDescent="0.25">
      <c r="A341" s="257" t="s">
        <v>48</v>
      </c>
      <c r="B341" s="258">
        <v>385</v>
      </c>
      <c r="C341" s="258">
        <v>293</v>
      </c>
      <c r="D341" s="258">
        <v>301</v>
      </c>
      <c r="E341" s="258">
        <v>320</v>
      </c>
      <c r="F341" s="259">
        <f t="shared" ref="F341:F351" si="164">E341/D341-1</f>
        <v>6.3122923588039948E-2</v>
      </c>
      <c r="G341" s="259">
        <f t="shared" ref="G341:G351" si="165">E341/B341-1</f>
        <v>-0.16883116883116878</v>
      </c>
      <c r="H341" s="260">
        <f t="shared" ref="H341:H351" si="166">E341-D341</f>
        <v>19</v>
      </c>
      <c r="I341" s="260">
        <f t="shared" ref="I341:I351" si="167">E341-B341</f>
        <v>-65</v>
      </c>
      <c r="J341" s="259">
        <f t="shared" ref="J341:J351" si="168">E341/$E$341</f>
        <v>1</v>
      </c>
      <c r="K341" s="261"/>
      <c r="L341" s="262">
        <v>387.42857142857144</v>
      </c>
      <c r="M341" s="262">
        <v>288.57142857142856</v>
      </c>
      <c r="N341" s="262">
        <v>306.14285714285717</v>
      </c>
      <c r="O341" s="262">
        <v>320</v>
      </c>
      <c r="P341" s="259">
        <f t="shared" ref="P341:P351" si="169">O341/N341-1</f>
        <v>4.5263649090060643E-2</v>
      </c>
      <c r="Q341" s="259">
        <f t="shared" ref="Q341:Q351" si="170">O341/L341-1</f>
        <v>-0.17404129793510326</v>
      </c>
      <c r="R341" s="260">
        <f t="shared" ref="R341:R351" si="171">O341-N341</f>
        <v>13.857142857142833</v>
      </c>
      <c r="S341" s="260">
        <f t="shared" ref="S341:S351" si="172">O341-L341</f>
        <v>-67.428571428571445</v>
      </c>
      <c r="T341" s="259">
        <f t="shared" ref="T341:T351" si="173">O341/$E$341</f>
        <v>1</v>
      </c>
    </row>
    <row r="342" spans="1:20" x14ac:dyDescent="0.25">
      <c r="A342" s="76" t="s">
        <v>49</v>
      </c>
      <c r="B342" s="275">
        <v>100</v>
      </c>
      <c r="C342" s="275">
        <v>84</v>
      </c>
      <c r="D342" s="270">
        <v>88</v>
      </c>
      <c r="E342" s="275">
        <v>94</v>
      </c>
      <c r="F342" s="233">
        <f t="shared" si="164"/>
        <v>6.8181818181818121E-2</v>
      </c>
      <c r="G342" s="233">
        <f t="shared" si="165"/>
        <v>-6.0000000000000053E-2</v>
      </c>
      <c r="H342" s="276">
        <f t="shared" si="166"/>
        <v>6</v>
      </c>
      <c r="I342" s="276">
        <f t="shared" si="167"/>
        <v>-6</v>
      </c>
      <c r="J342" s="233">
        <f t="shared" si="168"/>
        <v>0.29375000000000001</v>
      </c>
      <c r="K342" s="277"/>
      <c r="L342" s="278">
        <v>99.142857142857139</v>
      </c>
      <c r="M342" s="278">
        <v>82.857142857142861</v>
      </c>
      <c r="N342" s="274">
        <v>90.285714285714292</v>
      </c>
      <c r="O342" s="278">
        <v>93.428571428571431</v>
      </c>
      <c r="P342" s="233">
        <f t="shared" si="169"/>
        <v>3.4810126582278444E-2</v>
      </c>
      <c r="Q342" s="233">
        <f t="shared" si="170"/>
        <v>-5.7636887608069065E-2</v>
      </c>
      <c r="R342" s="276">
        <f t="shared" si="171"/>
        <v>3.1428571428571388</v>
      </c>
      <c r="S342" s="276">
        <f t="shared" si="172"/>
        <v>-5.7142857142857082</v>
      </c>
      <c r="T342" s="233">
        <f t="shared" si="173"/>
        <v>0.29196428571428573</v>
      </c>
    </row>
    <row r="343" spans="1:20" x14ac:dyDescent="0.25">
      <c r="A343" s="79" t="s">
        <v>50</v>
      </c>
      <c r="B343" s="275">
        <v>102</v>
      </c>
      <c r="C343" s="275">
        <v>78</v>
      </c>
      <c r="D343" s="275">
        <v>78</v>
      </c>
      <c r="E343" s="275">
        <v>81</v>
      </c>
      <c r="F343" s="233">
        <f t="shared" si="164"/>
        <v>3.8461538461538547E-2</v>
      </c>
      <c r="G343" s="233">
        <f t="shared" si="165"/>
        <v>-0.20588235294117652</v>
      </c>
      <c r="H343" s="276">
        <f t="shared" si="166"/>
        <v>3</v>
      </c>
      <c r="I343" s="276">
        <f t="shared" si="167"/>
        <v>-21</v>
      </c>
      <c r="J343" s="233">
        <f t="shared" si="168"/>
        <v>0.25312499999999999</v>
      </c>
      <c r="K343" s="277"/>
      <c r="L343" s="278">
        <v>103</v>
      </c>
      <c r="M343" s="278">
        <v>76.142857142857139</v>
      </c>
      <c r="N343" s="278">
        <v>78.142857142857139</v>
      </c>
      <c r="O343" s="278">
        <v>80.857142857142861</v>
      </c>
      <c r="P343" s="233">
        <f t="shared" si="169"/>
        <v>3.4734917733089787E-2</v>
      </c>
      <c r="Q343" s="233">
        <f t="shared" si="170"/>
        <v>-0.21497919556171985</v>
      </c>
      <c r="R343" s="276">
        <f t="shared" si="171"/>
        <v>2.7142857142857224</v>
      </c>
      <c r="S343" s="276">
        <f t="shared" si="172"/>
        <v>-22.142857142857139</v>
      </c>
      <c r="T343" s="233">
        <f t="shared" si="173"/>
        <v>0.25267857142857142</v>
      </c>
    </row>
    <row r="344" spans="1:20" x14ac:dyDescent="0.25">
      <c r="A344" s="79" t="s">
        <v>52</v>
      </c>
      <c r="B344" s="275">
        <v>78</v>
      </c>
      <c r="C344" s="275">
        <v>60</v>
      </c>
      <c r="D344" s="275">
        <v>62</v>
      </c>
      <c r="E344" s="275">
        <v>64</v>
      </c>
      <c r="F344" s="233">
        <f t="shared" si="164"/>
        <v>3.2258064516129004E-2</v>
      </c>
      <c r="G344" s="233">
        <f t="shared" si="165"/>
        <v>-0.17948717948717952</v>
      </c>
      <c r="H344" s="276">
        <f t="shared" si="166"/>
        <v>2</v>
      </c>
      <c r="I344" s="276">
        <f t="shared" si="167"/>
        <v>-14</v>
      </c>
      <c r="J344" s="233">
        <f t="shared" si="168"/>
        <v>0.2</v>
      </c>
      <c r="K344" s="277"/>
      <c r="L344" s="278">
        <v>78.285714285714292</v>
      </c>
      <c r="M344" s="278">
        <v>59</v>
      </c>
      <c r="N344" s="278">
        <v>61.428571428571431</v>
      </c>
      <c r="O344" s="278">
        <v>63.571428571428569</v>
      </c>
      <c r="P344" s="233">
        <f t="shared" si="169"/>
        <v>3.4883720930232398E-2</v>
      </c>
      <c r="Q344" s="233">
        <f t="shared" si="170"/>
        <v>-0.18795620437956218</v>
      </c>
      <c r="R344" s="276">
        <f t="shared" si="171"/>
        <v>2.1428571428571388</v>
      </c>
      <c r="S344" s="276">
        <f t="shared" si="172"/>
        <v>-14.714285714285722</v>
      </c>
      <c r="T344" s="233">
        <f t="shared" si="173"/>
        <v>0.19866071428571427</v>
      </c>
    </row>
    <row r="345" spans="1:20" x14ac:dyDescent="0.25">
      <c r="A345" s="79" t="s">
        <v>53</v>
      </c>
      <c r="B345" s="275">
        <v>15</v>
      </c>
      <c r="C345" s="275">
        <v>11</v>
      </c>
      <c r="D345" s="275">
        <v>12</v>
      </c>
      <c r="E345" s="275">
        <v>12</v>
      </c>
      <c r="F345" s="233">
        <f t="shared" si="164"/>
        <v>0</v>
      </c>
      <c r="G345" s="233">
        <f t="shared" si="165"/>
        <v>-0.19999999999999996</v>
      </c>
      <c r="H345" s="276">
        <f t="shared" si="166"/>
        <v>0</v>
      </c>
      <c r="I345" s="276">
        <f t="shared" si="167"/>
        <v>-3</v>
      </c>
      <c r="J345" s="233">
        <f t="shared" si="168"/>
        <v>3.7499999999999999E-2</v>
      </c>
      <c r="K345" s="277"/>
      <c r="L345" s="278">
        <v>15</v>
      </c>
      <c r="M345" s="278">
        <v>10.285714285714286</v>
      </c>
      <c r="N345" s="278">
        <v>12</v>
      </c>
      <c r="O345" s="278">
        <v>12</v>
      </c>
      <c r="P345" s="233">
        <f t="shared" si="169"/>
        <v>0</v>
      </c>
      <c r="Q345" s="233">
        <f t="shared" si="170"/>
        <v>-0.19999999999999996</v>
      </c>
      <c r="R345" s="276">
        <f t="shared" si="171"/>
        <v>0</v>
      </c>
      <c r="S345" s="276">
        <f t="shared" si="172"/>
        <v>-3</v>
      </c>
      <c r="T345" s="233">
        <f t="shared" si="173"/>
        <v>3.7499999999999999E-2</v>
      </c>
    </row>
    <row r="346" spans="1:20" x14ac:dyDescent="0.25">
      <c r="A346" s="79" t="s">
        <v>54</v>
      </c>
      <c r="B346" s="275">
        <v>22</v>
      </c>
      <c r="C346" s="275">
        <v>16</v>
      </c>
      <c r="D346" s="275">
        <v>17</v>
      </c>
      <c r="E346" s="275">
        <v>20</v>
      </c>
      <c r="F346" s="233">
        <f t="shared" si="164"/>
        <v>0.17647058823529416</v>
      </c>
      <c r="G346" s="233">
        <f t="shared" si="165"/>
        <v>-9.0909090909090939E-2</v>
      </c>
      <c r="H346" s="276">
        <f t="shared" si="166"/>
        <v>3</v>
      </c>
      <c r="I346" s="276">
        <f t="shared" si="167"/>
        <v>-2</v>
      </c>
      <c r="J346" s="233">
        <f t="shared" si="168"/>
        <v>6.25E-2</v>
      </c>
      <c r="K346" s="277"/>
      <c r="L346" s="278">
        <v>23.285714285714285</v>
      </c>
      <c r="M346" s="278">
        <v>15.571428571428571</v>
      </c>
      <c r="N346" s="278">
        <v>18.571428571428573</v>
      </c>
      <c r="O346" s="278">
        <v>20</v>
      </c>
      <c r="P346" s="233">
        <f t="shared" si="169"/>
        <v>7.6923076923076872E-2</v>
      </c>
      <c r="Q346" s="233">
        <f t="shared" si="170"/>
        <v>-0.14110429447852757</v>
      </c>
      <c r="R346" s="276">
        <f t="shared" si="171"/>
        <v>1.428571428571427</v>
      </c>
      <c r="S346" s="276">
        <f t="shared" si="172"/>
        <v>-3.2857142857142847</v>
      </c>
      <c r="T346" s="233">
        <f t="shared" si="173"/>
        <v>6.25E-2</v>
      </c>
    </row>
    <row r="347" spans="1:20" x14ac:dyDescent="0.25">
      <c r="A347" s="79" t="s">
        <v>55</v>
      </c>
      <c r="B347" s="275">
        <v>8</v>
      </c>
      <c r="C347" s="275">
        <v>5</v>
      </c>
      <c r="D347" s="275">
        <v>5</v>
      </c>
      <c r="E347" s="275">
        <v>6</v>
      </c>
      <c r="F347" s="233">
        <f t="shared" si="164"/>
        <v>0.19999999999999996</v>
      </c>
      <c r="G347" s="233">
        <f t="shared" si="165"/>
        <v>-0.25</v>
      </c>
      <c r="H347" s="276">
        <f t="shared" si="166"/>
        <v>1</v>
      </c>
      <c r="I347" s="276">
        <f t="shared" si="167"/>
        <v>-2</v>
      </c>
      <c r="J347" s="233">
        <f t="shared" si="168"/>
        <v>1.8749999999999999E-2</v>
      </c>
      <c r="K347" s="277"/>
      <c r="L347" s="278">
        <v>8.7142857142857135</v>
      </c>
      <c r="M347" s="278">
        <v>4.5714285714285712</v>
      </c>
      <c r="N347" s="278">
        <v>5</v>
      </c>
      <c r="O347" s="278">
        <v>6</v>
      </c>
      <c r="P347" s="233">
        <f t="shared" si="169"/>
        <v>0.19999999999999996</v>
      </c>
      <c r="Q347" s="233">
        <f t="shared" si="170"/>
        <v>-0.31147540983606548</v>
      </c>
      <c r="R347" s="276">
        <f t="shared" si="171"/>
        <v>1</v>
      </c>
      <c r="S347" s="276">
        <f t="shared" si="172"/>
        <v>-2.7142857142857135</v>
      </c>
      <c r="T347" s="233">
        <f t="shared" si="173"/>
        <v>1.8749999999999999E-2</v>
      </c>
    </row>
    <row r="348" spans="1:20" x14ac:dyDescent="0.25">
      <c r="A348" s="79" t="s">
        <v>56</v>
      </c>
      <c r="B348" s="275">
        <v>19</v>
      </c>
      <c r="C348" s="275">
        <v>14</v>
      </c>
      <c r="D348" s="275">
        <v>14</v>
      </c>
      <c r="E348" s="275">
        <v>14</v>
      </c>
      <c r="F348" s="233">
        <f t="shared" si="164"/>
        <v>0</v>
      </c>
      <c r="G348" s="233">
        <f t="shared" si="165"/>
        <v>-0.26315789473684215</v>
      </c>
      <c r="H348" s="276">
        <f t="shared" si="166"/>
        <v>0</v>
      </c>
      <c r="I348" s="276">
        <f t="shared" si="167"/>
        <v>-5</v>
      </c>
      <c r="J348" s="233">
        <f t="shared" si="168"/>
        <v>4.3749999999999997E-2</v>
      </c>
      <c r="K348" s="277"/>
      <c r="L348" s="278">
        <v>19</v>
      </c>
      <c r="M348" s="278">
        <v>14</v>
      </c>
      <c r="N348" s="278">
        <v>13.571428571428571</v>
      </c>
      <c r="O348" s="278">
        <v>14</v>
      </c>
      <c r="P348" s="233">
        <f t="shared" si="169"/>
        <v>3.1578947368421151E-2</v>
      </c>
      <c r="Q348" s="233">
        <f t="shared" si="170"/>
        <v>-0.26315789473684215</v>
      </c>
      <c r="R348" s="276">
        <f t="shared" si="171"/>
        <v>0.42857142857142883</v>
      </c>
      <c r="S348" s="276">
        <f t="shared" si="172"/>
        <v>-5</v>
      </c>
      <c r="T348" s="233">
        <f t="shared" si="173"/>
        <v>4.3749999999999997E-2</v>
      </c>
    </row>
    <row r="349" spans="1:20" x14ac:dyDescent="0.25">
      <c r="A349" s="79" t="s">
        <v>51</v>
      </c>
      <c r="B349" s="275">
        <v>13</v>
      </c>
      <c r="C349" s="275">
        <v>5</v>
      </c>
      <c r="D349" s="275">
        <v>6</v>
      </c>
      <c r="E349" s="275">
        <v>7</v>
      </c>
      <c r="F349" s="233">
        <f t="shared" si="164"/>
        <v>0.16666666666666674</v>
      </c>
      <c r="G349" s="233">
        <f t="shared" si="165"/>
        <v>-0.46153846153846156</v>
      </c>
      <c r="H349" s="276">
        <f t="shared" si="166"/>
        <v>1</v>
      </c>
      <c r="I349" s="276">
        <f t="shared" si="167"/>
        <v>-6</v>
      </c>
      <c r="J349" s="233">
        <f t="shared" si="168"/>
        <v>2.1874999999999999E-2</v>
      </c>
      <c r="K349" s="277"/>
      <c r="L349" s="278">
        <v>13</v>
      </c>
      <c r="M349" s="278">
        <v>4.7142857142857144</v>
      </c>
      <c r="N349" s="278">
        <v>6.8571428571428568</v>
      </c>
      <c r="O349" s="278">
        <v>6.8571428571428568</v>
      </c>
      <c r="P349" s="233">
        <f t="shared" si="169"/>
        <v>0</v>
      </c>
      <c r="Q349" s="233">
        <f t="shared" si="170"/>
        <v>-0.47252747252747251</v>
      </c>
      <c r="R349" s="276">
        <f t="shared" si="171"/>
        <v>0</v>
      </c>
      <c r="S349" s="276">
        <f t="shared" si="172"/>
        <v>-6.1428571428571432</v>
      </c>
      <c r="T349" s="233">
        <f t="shared" si="173"/>
        <v>2.1428571428571429E-2</v>
      </c>
    </row>
    <row r="350" spans="1:20" x14ac:dyDescent="0.25">
      <c r="A350" s="80" t="s">
        <v>57</v>
      </c>
      <c r="B350" s="275">
        <v>6</v>
      </c>
      <c r="C350" s="275">
        <v>5</v>
      </c>
      <c r="D350" s="275">
        <v>4</v>
      </c>
      <c r="E350" s="275">
        <v>5</v>
      </c>
      <c r="F350" s="233">
        <f t="shared" si="164"/>
        <v>0.25</v>
      </c>
      <c r="G350" s="233">
        <f t="shared" si="165"/>
        <v>-0.16666666666666663</v>
      </c>
      <c r="H350" s="276">
        <f t="shared" si="166"/>
        <v>1</v>
      </c>
      <c r="I350" s="276">
        <f t="shared" si="167"/>
        <v>-1</v>
      </c>
      <c r="J350" s="233">
        <f t="shared" si="168"/>
        <v>1.5625E-2</v>
      </c>
      <c r="K350" s="277"/>
      <c r="L350" s="278">
        <v>6</v>
      </c>
      <c r="M350" s="278">
        <v>5</v>
      </c>
      <c r="N350" s="278">
        <v>4.5714285714285712</v>
      </c>
      <c r="O350" s="278">
        <v>5</v>
      </c>
      <c r="P350" s="233">
        <f t="shared" si="169"/>
        <v>9.375E-2</v>
      </c>
      <c r="Q350" s="233">
        <f t="shared" si="170"/>
        <v>-0.16666666666666663</v>
      </c>
      <c r="R350" s="276">
        <f t="shared" si="171"/>
        <v>0.42857142857142883</v>
      </c>
      <c r="S350" s="276">
        <f t="shared" si="172"/>
        <v>-1</v>
      </c>
      <c r="T350" s="233">
        <f t="shared" si="173"/>
        <v>1.5625E-2</v>
      </c>
    </row>
    <row r="351" spans="1:20" x14ac:dyDescent="0.25">
      <c r="A351" s="81" t="s">
        <v>58</v>
      </c>
      <c r="B351" s="275">
        <v>22</v>
      </c>
      <c r="C351" s="275">
        <v>15</v>
      </c>
      <c r="D351" s="275">
        <v>15</v>
      </c>
      <c r="E351" s="275">
        <v>17</v>
      </c>
      <c r="F351" s="233">
        <f t="shared" si="164"/>
        <v>0.1333333333333333</v>
      </c>
      <c r="G351" s="233">
        <f t="shared" si="165"/>
        <v>-0.22727272727272729</v>
      </c>
      <c r="H351" s="276">
        <f t="shared" si="166"/>
        <v>2</v>
      </c>
      <c r="I351" s="276">
        <f t="shared" si="167"/>
        <v>-5</v>
      </c>
      <c r="J351" s="233">
        <f t="shared" si="168"/>
        <v>5.3124999999999999E-2</v>
      </c>
      <c r="K351" s="277"/>
      <c r="L351" s="278">
        <v>22</v>
      </c>
      <c r="M351" s="278">
        <v>16.428571428571427</v>
      </c>
      <c r="N351" s="278">
        <v>15.714285714285714</v>
      </c>
      <c r="O351" s="278">
        <v>18.285714285714285</v>
      </c>
      <c r="P351" s="233">
        <f t="shared" si="169"/>
        <v>0.16363636363636358</v>
      </c>
      <c r="Q351" s="233">
        <f t="shared" si="170"/>
        <v>-0.16883116883116889</v>
      </c>
      <c r="R351" s="276">
        <f t="shared" si="171"/>
        <v>2.5714285714285712</v>
      </c>
      <c r="S351" s="276">
        <f t="shared" si="172"/>
        <v>-3.7142857142857153</v>
      </c>
      <c r="T351" s="233">
        <f t="shared" si="173"/>
        <v>5.7142857142857141E-2</v>
      </c>
    </row>
    <row r="352" spans="1:20" ht="21" x14ac:dyDescent="0.35">
      <c r="A352" s="498" t="s">
        <v>86</v>
      </c>
      <c r="B352" s="498"/>
      <c r="C352" s="498"/>
      <c r="D352" s="498"/>
      <c r="E352" s="498"/>
      <c r="F352" s="498"/>
      <c r="G352" s="498"/>
      <c r="H352" s="498"/>
      <c r="I352" s="498"/>
      <c r="J352" s="498"/>
      <c r="K352" s="498"/>
      <c r="L352" s="498"/>
      <c r="M352" s="498"/>
      <c r="N352" s="498"/>
      <c r="O352" s="498"/>
      <c r="P352" s="498"/>
      <c r="Q352" s="498"/>
      <c r="R352" s="498"/>
      <c r="S352" s="498"/>
      <c r="T352" s="498"/>
    </row>
    <row r="353" spans="1:20" x14ac:dyDescent="0.25">
      <c r="A353" s="54"/>
      <c r="B353" s="381" t="s">
        <v>151</v>
      </c>
      <c r="C353" s="382"/>
      <c r="D353" s="382"/>
      <c r="E353" s="382"/>
      <c r="F353" s="382"/>
      <c r="G353" s="382"/>
      <c r="H353" s="382"/>
      <c r="I353" s="382"/>
      <c r="J353" s="382"/>
      <c r="K353" s="253"/>
      <c r="L353" s="381" t="str">
        <f>CONCATENATE("acumulado ",B353)</f>
        <v>acumulado julio</v>
      </c>
      <c r="M353" s="382"/>
      <c r="N353" s="382"/>
      <c r="O353" s="382"/>
      <c r="P353" s="382"/>
      <c r="Q353" s="382"/>
      <c r="R353" s="382"/>
      <c r="S353" s="382"/>
      <c r="T353" s="383"/>
    </row>
    <row r="354" spans="1:20" x14ac:dyDescent="0.25">
      <c r="A354" s="4"/>
      <c r="B354" s="254">
        <f>B$6</f>
        <v>2019</v>
      </c>
      <c r="C354" s="254">
        <f>C$6</f>
        <v>2022</v>
      </c>
      <c r="D354" s="254">
        <f>D$6</f>
        <v>2023</v>
      </c>
      <c r="E354" s="254">
        <f>E$6</f>
        <v>2024</v>
      </c>
      <c r="F354" s="254" t="str">
        <f>CONCATENATE("var ",RIGHT(E354,2),"/",RIGHT(D354,2))</f>
        <v>var 24/23</v>
      </c>
      <c r="G354" s="254" t="str">
        <f>CONCATENATE("var ",RIGHT(E354,2),"/",RIGHT(B354,2))</f>
        <v>var 24/19</v>
      </c>
      <c r="H354" s="254" t="str">
        <f>CONCATENATE("dif ",RIGHT(E354,2),"-",RIGHT(D354,2))</f>
        <v>dif 24-23</v>
      </c>
      <c r="I354" s="254" t="str">
        <f>CONCATENATE("dif ",RIGHT(E354,2),"-",RIGHT(B354,2))</f>
        <v>dif 24-19</v>
      </c>
      <c r="J354" s="254" t="str">
        <f>CONCATENATE("cuota ",RIGHT(E354,2))</f>
        <v>cuota 24</v>
      </c>
      <c r="K354" s="256"/>
      <c r="L354" s="254">
        <f>L$6</f>
        <v>2019</v>
      </c>
      <c r="M354" s="254">
        <f>M$6</f>
        <v>2022</v>
      </c>
      <c r="N354" s="254">
        <f>N$6</f>
        <v>2023</v>
      </c>
      <c r="O354" s="254">
        <f>O$6</f>
        <v>2024</v>
      </c>
      <c r="P354" s="254" t="str">
        <f>CONCATENATE("var ",RIGHT(O354,2),"/",RIGHT(N354,2))</f>
        <v>var 24/23</v>
      </c>
      <c r="Q354" s="254" t="str">
        <f>CONCATENATE("var ",RIGHT(O354,2),"/",RIGHT(L354,2))</f>
        <v>var 24/19</v>
      </c>
      <c r="R354" s="254" t="str">
        <f>CONCATENATE("dif ",RIGHT(O354,2),"-",RIGHT(N354,2))</f>
        <v>dif 24-23</v>
      </c>
      <c r="S354" s="254" t="str">
        <f>CONCATENATE("dif ",RIGHT(O354,2),"-",RIGHT(L354,2))</f>
        <v>dif 24-19</v>
      </c>
      <c r="T354" s="254" t="str">
        <f>CONCATENATE("cuota ",RIGHT(O354,2))</f>
        <v>cuota 24</v>
      </c>
    </row>
    <row r="355" spans="1:20" x14ac:dyDescent="0.25">
      <c r="A355" s="257" t="s">
        <v>4</v>
      </c>
      <c r="B355" s="290">
        <v>131584</v>
      </c>
      <c r="C355" s="290">
        <v>124574</v>
      </c>
      <c r="D355" s="290">
        <v>123897</v>
      </c>
      <c r="E355" s="290">
        <v>127527</v>
      </c>
      <c r="F355" s="259">
        <f t="shared" ref="F355:F366" si="174">E355/D355-1</f>
        <v>2.9298530230756237E-2</v>
      </c>
      <c r="G355" s="259">
        <f t="shared" ref="G355:G366" si="175">E355/B355-1</f>
        <v>-3.0832016050583611E-2</v>
      </c>
      <c r="H355" s="291">
        <f t="shared" ref="H355:H366" si="176">E355-D355</f>
        <v>3630</v>
      </c>
      <c r="I355" s="291">
        <f t="shared" ref="I355:I366" si="177">E355-B355</f>
        <v>-4057</v>
      </c>
      <c r="J355" s="259">
        <f t="shared" ref="J355:J366" si="178">E355/$E$355</f>
        <v>1</v>
      </c>
      <c r="K355" s="261"/>
      <c r="L355" s="290">
        <v>131626.85714285713</v>
      </c>
      <c r="M355" s="290">
        <v>122631.42857142857</v>
      </c>
      <c r="N355" s="290">
        <v>125112.42857142857</v>
      </c>
      <c r="O355" s="290">
        <v>126990.85714285714</v>
      </c>
      <c r="P355" s="259">
        <f t="shared" ref="P355:P366" si="179">O355/N355-1</f>
        <v>1.5013924618657359E-2</v>
      </c>
      <c r="Q355" s="259">
        <f t="shared" ref="Q355:Q366" si="180">O355/L355-1</f>
        <v>-3.522077561244541E-2</v>
      </c>
      <c r="R355" s="291">
        <f t="shared" ref="R355:R366" si="181">O355-N355</f>
        <v>1878.4285714285797</v>
      </c>
      <c r="S355" s="291">
        <f t="shared" ref="S355:S366" si="182">O355-L355</f>
        <v>-4635.9999999999854</v>
      </c>
      <c r="T355" s="259">
        <f t="shared" ref="T355:T366" si="183">O355/$E$355</f>
        <v>0.99579584827414702</v>
      </c>
    </row>
    <row r="356" spans="1:20" x14ac:dyDescent="0.25">
      <c r="A356" s="263" t="s">
        <v>5</v>
      </c>
      <c r="B356" s="292">
        <v>87679</v>
      </c>
      <c r="C356" s="292">
        <v>89647</v>
      </c>
      <c r="D356" s="292">
        <v>87893</v>
      </c>
      <c r="E356" s="292">
        <v>91960</v>
      </c>
      <c r="F356" s="265">
        <f t="shared" si="174"/>
        <v>4.6272171845311849E-2</v>
      </c>
      <c r="G356" s="265">
        <f t="shared" si="175"/>
        <v>4.8825830586571417E-2</v>
      </c>
      <c r="H356" s="293">
        <f t="shared" si="176"/>
        <v>4067</v>
      </c>
      <c r="I356" s="293">
        <f t="shared" si="177"/>
        <v>4281</v>
      </c>
      <c r="J356" s="265">
        <f t="shared" si="178"/>
        <v>0.7211021979659209</v>
      </c>
      <c r="K356" s="267"/>
      <c r="L356" s="292">
        <v>87936.428571428565</v>
      </c>
      <c r="M356" s="292">
        <v>89163.428571428565</v>
      </c>
      <c r="N356" s="292">
        <v>88798.428571428565</v>
      </c>
      <c r="O356" s="292">
        <v>91166.428571428565</v>
      </c>
      <c r="P356" s="265">
        <f t="shared" si="179"/>
        <v>2.6667138575489524E-2</v>
      </c>
      <c r="Q356" s="265">
        <f t="shared" si="180"/>
        <v>3.6731080082202272E-2</v>
      </c>
      <c r="R356" s="293">
        <f t="shared" si="181"/>
        <v>2368</v>
      </c>
      <c r="S356" s="293">
        <f t="shared" si="182"/>
        <v>3230</v>
      </c>
      <c r="T356" s="265">
        <f t="shared" si="183"/>
        <v>0.71487942609352184</v>
      </c>
    </row>
    <row r="357" spans="1:20" x14ac:dyDescent="0.25">
      <c r="A357" s="269" t="s">
        <v>6</v>
      </c>
      <c r="B357" s="294">
        <v>15700</v>
      </c>
      <c r="C357" s="294">
        <v>17492</v>
      </c>
      <c r="D357" s="294">
        <v>15926</v>
      </c>
      <c r="E357" s="294">
        <v>18590</v>
      </c>
      <c r="F357" s="271">
        <f t="shared" si="174"/>
        <v>0.16727364058771821</v>
      </c>
      <c r="G357" s="271">
        <f t="shared" si="175"/>
        <v>0.18407643312101918</v>
      </c>
      <c r="H357" s="295">
        <f t="shared" si="176"/>
        <v>2664</v>
      </c>
      <c r="I357" s="295">
        <f t="shared" si="177"/>
        <v>2890</v>
      </c>
      <c r="J357" s="271">
        <f t="shared" si="178"/>
        <v>0.14577305198114909</v>
      </c>
      <c r="K357" s="273"/>
      <c r="L357" s="294">
        <v>15621</v>
      </c>
      <c r="M357" s="294">
        <v>17684</v>
      </c>
      <c r="N357" s="294">
        <v>16430.285714285714</v>
      </c>
      <c r="O357" s="294">
        <v>17671.142857142859</v>
      </c>
      <c r="P357" s="271">
        <f t="shared" si="179"/>
        <v>7.5522554168260925E-2</v>
      </c>
      <c r="Q357" s="271">
        <f t="shared" si="180"/>
        <v>0.13124274099883859</v>
      </c>
      <c r="R357" s="295">
        <f t="shared" si="181"/>
        <v>1240.8571428571449</v>
      </c>
      <c r="S357" s="295">
        <f t="shared" si="182"/>
        <v>2050.1428571428587</v>
      </c>
      <c r="T357" s="271">
        <f t="shared" si="183"/>
        <v>0.13856785509847216</v>
      </c>
    </row>
    <row r="358" spans="1:20" x14ac:dyDescent="0.25">
      <c r="A358" s="26" t="s">
        <v>7</v>
      </c>
      <c r="B358" s="296">
        <v>52809</v>
      </c>
      <c r="C358" s="296">
        <v>54140</v>
      </c>
      <c r="D358" s="296">
        <v>56340</v>
      </c>
      <c r="E358" s="296">
        <v>56817</v>
      </c>
      <c r="F358" s="233">
        <f t="shared" si="174"/>
        <v>8.4664536741214658E-3</v>
      </c>
      <c r="G358" s="233">
        <f t="shared" si="175"/>
        <v>7.5896154064648114E-2</v>
      </c>
      <c r="H358" s="297">
        <f t="shared" si="176"/>
        <v>477</v>
      </c>
      <c r="I358" s="297">
        <f t="shared" si="177"/>
        <v>4008</v>
      </c>
      <c r="J358" s="233">
        <f t="shared" si="178"/>
        <v>0.44552918205556469</v>
      </c>
      <c r="K358" s="277"/>
      <c r="L358" s="296">
        <v>52830</v>
      </c>
      <c r="M358" s="296">
        <v>53636.714285714283</v>
      </c>
      <c r="N358" s="296">
        <v>55659</v>
      </c>
      <c r="O358" s="296">
        <v>56775.428571428572</v>
      </c>
      <c r="P358" s="233">
        <f t="shared" si="179"/>
        <v>2.0058365608950357E-2</v>
      </c>
      <c r="Q358" s="233">
        <f t="shared" si="180"/>
        <v>7.4681593250588207E-2</v>
      </c>
      <c r="R358" s="297">
        <f t="shared" si="181"/>
        <v>1116.4285714285725</v>
      </c>
      <c r="S358" s="297">
        <f t="shared" si="182"/>
        <v>3945.4285714285725</v>
      </c>
      <c r="T358" s="233">
        <f t="shared" si="183"/>
        <v>0.44520320066674957</v>
      </c>
    </row>
    <row r="359" spans="1:20" x14ac:dyDescent="0.25">
      <c r="A359" s="26" t="s">
        <v>8</v>
      </c>
      <c r="B359" s="296">
        <v>15976</v>
      </c>
      <c r="C359" s="296">
        <v>15485</v>
      </c>
      <c r="D359" s="296">
        <v>13117</v>
      </c>
      <c r="E359" s="296">
        <v>13803</v>
      </c>
      <c r="F359" s="233">
        <f t="shared" si="174"/>
        <v>5.2298543874361503E-2</v>
      </c>
      <c r="G359" s="233">
        <f t="shared" si="175"/>
        <v>-0.13601652478718074</v>
      </c>
      <c r="H359" s="297">
        <f t="shared" si="176"/>
        <v>686</v>
      </c>
      <c r="I359" s="297">
        <f t="shared" si="177"/>
        <v>-2173</v>
      </c>
      <c r="J359" s="233">
        <f t="shared" si="178"/>
        <v>0.10823590298525018</v>
      </c>
      <c r="K359" s="277"/>
      <c r="L359" s="296">
        <v>15962.857142857143</v>
      </c>
      <c r="M359" s="296">
        <v>15412.714285714286</v>
      </c>
      <c r="N359" s="296">
        <v>14008.571428571429</v>
      </c>
      <c r="O359" s="296">
        <v>13963.571428571429</v>
      </c>
      <c r="P359" s="233">
        <f t="shared" si="179"/>
        <v>-3.2123189883744852E-3</v>
      </c>
      <c r="Q359" s="233">
        <f t="shared" si="180"/>
        <v>-0.12524610703418648</v>
      </c>
      <c r="R359" s="297">
        <f t="shared" si="181"/>
        <v>-45</v>
      </c>
      <c r="S359" s="297">
        <f t="shared" si="182"/>
        <v>-1999.2857142857138</v>
      </c>
      <c r="T359" s="233">
        <f t="shared" si="183"/>
        <v>0.10949502010218565</v>
      </c>
    </row>
    <row r="360" spans="1:20" x14ac:dyDescent="0.25">
      <c r="A360" s="26" t="s">
        <v>9</v>
      </c>
      <c r="B360" s="296">
        <v>2189</v>
      </c>
      <c r="C360" s="296">
        <v>1945</v>
      </c>
      <c r="D360" s="296">
        <v>1925</v>
      </c>
      <c r="E360" s="296">
        <v>2058</v>
      </c>
      <c r="F360" s="233">
        <f t="shared" si="174"/>
        <v>6.9090909090909092E-2</v>
      </c>
      <c r="G360" s="233">
        <f t="shared" si="175"/>
        <v>-5.9844677935130153E-2</v>
      </c>
      <c r="H360" s="297">
        <f t="shared" si="176"/>
        <v>133</v>
      </c>
      <c r="I360" s="297">
        <f t="shared" si="177"/>
        <v>-131</v>
      </c>
      <c r="J360" s="233">
        <f t="shared" si="178"/>
        <v>1.6137759062786704E-2</v>
      </c>
      <c r="K360" s="277"/>
      <c r="L360" s="296">
        <v>2497</v>
      </c>
      <c r="M360" s="296">
        <v>1909.4285714285713</v>
      </c>
      <c r="N360" s="296">
        <v>2115.5714285714284</v>
      </c>
      <c r="O360" s="296">
        <v>2076.5714285714284</v>
      </c>
      <c r="P360" s="233">
        <f t="shared" si="179"/>
        <v>-1.843473563373621E-2</v>
      </c>
      <c r="Q360" s="233">
        <f t="shared" si="180"/>
        <v>-0.16837347674352088</v>
      </c>
      <c r="R360" s="297">
        <f t="shared" si="181"/>
        <v>-39</v>
      </c>
      <c r="S360" s="297">
        <f t="shared" si="182"/>
        <v>-420.42857142857156</v>
      </c>
      <c r="T360" s="233">
        <f t="shared" si="183"/>
        <v>1.6283386487343295E-2</v>
      </c>
    </row>
    <row r="361" spans="1:20" x14ac:dyDescent="0.25">
      <c r="A361" s="279" t="s">
        <v>10</v>
      </c>
      <c r="B361" s="298">
        <v>1005</v>
      </c>
      <c r="C361" s="298">
        <v>585</v>
      </c>
      <c r="D361" s="298">
        <v>585</v>
      </c>
      <c r="E361" s="298">
        <v>692</v>
      </c>
      <c r="F361" s="281">
        <f t="shared" si="174"/>
        <v>0.18290598290598292</v>
      </c>
      <c r="G361" s="281">
        <f t="shared" si="175"/>
        <v>-0.3114427860696517</v>
      </c>
      <c r="H361" s="299">
        <f t="shared" si="176"/>
        <v>107</v>
      </c>
      <c r="I361" s="299">
        <f t="shared" si="177"/>
        <v>-313</v>
      </c>
      <c r="J361" s="281">
        <f t="shared" si="178"/>
        <v>5.4263018811702623E-3</v>
      </c>
      <c r="K361" s="283"/>
      <c r="L361" s="298">
        <v>1025.5714285714287</v>
      </c>
      <c r="M361" s="298">
        <v>520.57142857142856</v>
      </c>
      <c r="N361" s="298">
        <v>585</v>
      </c>
      <c r="O361" s="298">
        <v>679.71428571428567</v>
      </c>
      <c r="P361" s="281">
        <f t="shared" si="179"/>
        <v>0.16190476190476177</v>
      </c>
      <c r="Q361" s="281">
        <f t="shared" si="180"/>
        <v>-0.33723359799414976</v>
      </c>
      <c r="R361" s="299">
        <f t="shared" si="181"/>
        <v>94.714285714285666</v>
      </c>
      <c r="S361" s="299">
        <f t="shared" si="182"/>
        <v>-345.857142857143</v>
      </c>
      <c r="T361" s="281">
        <f t="shared" si="183"/>
        <v>5.3299637387712847E-3</v>
      </c>
    </row>
    <row r="362" spans="1:20" x14ac:dyDescent="0.25">
      <c r="A362" s="285" t="s">
        <v>11</v>
      </c>
      <c r="B362" s="292">
        <v>43905</v>
      </c>
      <c r="C362" s="292">
        <v>34927</v>
      </c>
      <c r="D362" s="292">
        <v>36004</v>
      </c>
      <c r="E362" s="292">
        <v>35567</v>
      </c>
      <c r="F362" s="265">
        <f t="shared" si="174"/>
        <v>-1.2137540273302938E-2</v>
      </c>
      <c r="G362" s="265">
        <f t="shared" si="175"/>
        <v>-0.1899100330258513</v>
      </c>
      <c r="H362" s="293">
        <f t="shared" si="176"/>
        <v>-437</v>
      </c>
      <c r="I362" s="293">
        <f t="shared" si="177"/>
        <v>-8338</v>
      </c>
      <c r="J362" s="265">
        <f t="shared" si="178"/>
        <v>0.27889780203407905</v>
      </c>
      <c r="K362" s="267"/>
      <c r="L362" s="292">
        <v>43690.428571428572</v>
      </c>
      <c r="M362" s="292">
        <v>33468</v>
      </c>
      <c r="N362" s="292">
        <v>36314</v>
      </c>
      <c r="O362" s="292">
        <v>35824.428571428572</v>
      </c>
      <c r="P362" s="265">
        <f t="shared" si="179"/>
        <v>-1.3481616692499476E-2</v>
      </c>
      <c r="Q362" s="265">
        <f t="shared" si="180"/>
        <v>-0.18003943328548588</v>
      </c>
      <c r="R362" s="293">
        <f t="shared" si="181"/>
        <v>-489.57142857142753</v>
      </c>
      <c r="S362" s="293">
        <f t="shared" si="182"/>
        <v>-7866</v>
      </c>
      <c r="T362" s="265">
        <f t="shared" si="183"/>
        <v>0.28091642218062507</v>
      </c>
    </row>
    <row r="363" spans="1:20" x14ac:dyDescent="0.25">
      <c r="A363" s="269" t="s">
        <v>12</v>
      </c>
      <c r="B363" s="296">
        <v>1933</v>
      </c>
      <c r="C363" s="296">
        <v>2230</v>
      </c>
      <c r="D363" s="294">
        <v>2117</v>
      </c>
      <c r="E363" s="296">
        <v>2119</v>
      </c>
      <c r="F363" s="271">
        <f t="shared" si="174"/>
        <v>9.4473311289555717E-4</v>
      </c>
      <c r="G363" s="271">
        <f t="shared" si="175"/>
        <v>9.6223486808070247E-2</v>
      </c>
      <c r="H363" s="295">
        <f t="shared" si="176"/>
        <v>2</v>
      </c>
      <c r="I363" s="295">
        <f t="shared" si="177"/>
        <v>186</v>
      </c>
      <c r="J363" s="271">
        <f t="shared" si="178"/>
        <v>1.6616089141907205E-2</v>
      </c>
      <c r="K363" s="273"/>
      <c r="L363" s="296">
        <v>1933</v>
      </c>
      <c r="M363" s="296">
        <v>2230</v>
      </c>
      <c r="N363" s="294">
        <v>2117</v>
      </c>
      <c r="O363" s="296">
        <v>2117.5714285714284</v>
      </c>
      <c r="P363" s="271">
        <f t="shared" si="179"/>
        <v>2.6992374654155604E-4</v>
      </c>
      <c r="Q363" s="271">
        <f t="shared" si="180"/>
        <v>9.5484443130589014E-2</v>
      </c>
      <c r="R363" s="295">
        <f t="shared" si="181"/>
        <v>0.5714285714284415</v>
      </c>
      <c r="S363" s="295">
        <f t="shared" si="182"/>
        <v>184.57142857142844</v>
      </c>
      <c r="T363" s="271">
        <f t="shared" si="183"/>
        <v>1.6604887032325925E-2</v>
      </c>
    </row>
    <row r="364" spans="1:20" x14ac:dyDescent="0.25">
      <c r="A364" s="26" t="s">
        <v>8</v>
      </c>
      <c r="B364" s="296">
        <v>24396</v>
      </c>
      <c r="C364" s="296">
        <v>20676</v>
      </c>
      <c r="D364" s="296">
        <v>21400</v>
      </c>
      <c r="E364" s="296">
        <v>21284</v>
      </c>
      <c r="F364" s="233">
        <f t="shared" si="174"/>
        <v>-5.4205607476635054E-3</v>
      </c>
      <c r="G364" s="233">
        <f t="shared" si="175"/>
        <v>-0.12756189539268736</v>
      </c>
      <c r="H364" s="297">
        <f t="shared" si="176"/>
        <v>-116</v>
      </c>
      <c r="I364" s="297">
        <f t="shared" si="177"/>
        <v>-3112</v>
      </c>
      <c r="J364" s="233">
        <f t="shared" si="178"/>
        <v>0.16689799022952001</v>
      </c>
      <c r="K364" s="277"/>
      <c r="L364" s="296">
        <v>23975.142857142859</v>
      </c>
      <c r="M364" s="296">
        <v>19815</v>
      </c>
      <c r="N364" s="296">
        <v>21539.428571428572</v>
      </c>
      <c r="O364" s="296">
        <v>21227.142857142859</v>
      </c>
      <c r="P364" s="233">
        <f t="shared" si="179"/>
        <v>-1.4498328646468939E-2</v>
      </c>
      <c r="Q364" s="233">
        <f t="shared" si="180"/>
        <v>-0.11461871223767472</v>
      </c>
      <c r="R364" s="297">
        <f t="shared" si="181"/>
        <v>-312.28571428571377</v>
      </c>
      <c r="S364" s="297">
        <f t="shared" si="182"/>
        <v>-2748</v>
      </c>
      <c r="T364" s="233">
        <f t="shared" si="183"/>
        <v>0.16645214626818525</v>
      </c>
    </row>
    <row r="365" spans="1:20" x14ac:dyDescent="0.25">
      <c r="A365" s="26" t="s">
        <v>9</v>
      </c>
      <c r="B365" s="296">
        <v>12374</v>
      </c>
      <c r="C365" s="296">
        <v>9023</v>
      </c>
      <c r="D365" s="296">
        <v>9303</v>
      </c>
      <c r="E365" s="296">
        <v>8687</v>
      </c>
      <c r="F365" s="233">
        <f t="shared" si="174"/>
        <v>-6.6215199398043656E-2</v>
      </c>
      <c r="G365" s="233">
        <f t="shared" si="175"/>
        <v>-0.29796347179570071</v>
      </c>
      <c r="H365" s="297">
        <f t="shared" si="176"/>
        <v>-616</v>
      </c>
      <c r="I365" s="297">
        <f t="shared" si="177"/>
        <v>-3687</v>
      </c>
      <c r="J365" s="233">
        <f t="shared" si="178"/>
        <v>6.8118908152783333E-2</v>
      </c>
      <c r="K365" s="277"/>
      <c r="L365" s="296">
        <v>12396.857142857143</v>
      </c>
      <c r="M365" s="296">
        <v>8425</v>
      </c>
      <c r="N365" s="296">
        <v>9287.5714285714294</v>
      </c>
      <c r="O365" s="296">
        <v>9053.2857142857138</v>
      </c>
      <c r="P365" s="233">
        <f t="shared" si="179"/>
        <v>-2.5225724085952139E-2</v>
      </c>
      <c r="Q365" s="233">
        <f t="shared" si="180"/>
        <v>-0.26971121712876545</v>
      </c>
      <c r="R365" s="297">
        <f t="shared" si="181"/>
        <v>-234.28571428571558</v>
      </c>
      <c r="S365" s="297">
        <f t="shared" si="182"/>
        <v>-3343.5714285714294</v>
      </c>
      <c r="T365" s="233">
        <f t="shared" si="183"/>
        <v>7.0991129049422577E-2</v>
      </c>
    </row>
    <row r="366" spans="1:20" x14ac:dyDescent="0.25">
      <c r="A366" s="286" t="s">
        <v>10</v>
      </c>
      <c r="B366" s="298">
        <v>5202</v>
      </c>
      <c r="C366" s="298">
        <v>2998</v>
      </c>
      <c r="D366" s="298">
        <v>3184</v>
      </c>
      <c r="E366" s="298">
        <v>3477</v>
      </c>
      <c r="F366" s="287">
        <f t="shared" si="174"/>
        <v>9.2022613065326553E-2</v>
      </c>
      <c r="G366" s="287">
        <f t="shared" si="175"/>
        <v>-0.33160322952710497</v>
      </c>
      <c r="H366" s="300">
        <f t="shared" si="176"/>
        <v>293</v>
      </c>
      <c r="I366" s="300">
        <f t="shared" si="177"/>
        <v>-1725</v>
      </c>
      <c r="J366" s="287">
        <f t="shared" si="178"/>
        <v>2.72648145098685E-2</v>
      </c>
      <c r="K366" s="289"/>
      <c r="L366" s="298">
        <v>5385.4285714285716</v>
      </c>
      <c r="M366" s="298">
        <v>2998</v>
      </c>
      <c r="N366" s="298">
        <v>3370</v>
      </c>
      <c r="O366" s="298">
        <v>3426.4285714285716</v>
      </c>
      <c r="P366" s="287">
        <f t="shared" si="179"/>
        <v>1.6744383213225911E-2</v>
      </c>
      <c r="Q366" s="287">
        <f t="shared" si="180"/>
        <v>-0.36375935062868059</v>
      </c>
      <c r="R366" s="300">
        <f t="shared" si="181"/>
        <v>56.428571428571558</v>
      </c>
      <c r="S366" s="300">
        <f t="shared" si="182"/>
        <v>-1959</v>
      </c>
      <c r="T366" s="287">
        <f t="shared" si="183"/>
        <v>2.6868259830691316E-2</v>
      </c>
    </row>
    <row r="367" spans="1:20" ht="21" x14ac:dyDescent="0.35">
      <c r="A367" s="498" t="s">
        <v>87</v>
      </c>
      <c r="B367" s="498"/>
      <c r="C367" s="498"/>
      <c r="D367" s="498"/>
      <c r="E367" s="498"/>
      <c r="F367" s="498"/>
      <c r="G367" s="498"/>
      <c r="H367" s="498"/>
      <c r="I367" s="498"/>
      <c r="J367" s="498"/>
      <c r="K367" s="498"/>
      <c r="L367" s="498"/>
      <c r="M367" s="498"/>
      <c r="N367" s="498"/>
      <c r="O367" s="498"/>
      <c r="P367" s="498"/>
      <c r="Q367" s="498"/>
      <c r="R367" s="498"/>
      <c r="S367" s="498"/>
      <c r="T367" s="498"/>
    </row>
    <row r="368" spans="1:20" x14ac:dyDescent="0.25">
      <c r="A368" s="54"/>
      <c r="B368" s="381" t="s">
        <v>151</v>
      </c>
      <c r="C368" s="382"/>
      <c r="D368" s="382"/>
      <c r="E368" s="382"/>
      <c r="F368" s="382"/>
      <c r="G368" s="382"/>
      <c r="H368" s="382"/>
      <c r="I368" s="382"/>
      <c r="J368" s="382"/>
      <c r="K368" s="253"/>
      <c r="L368" s="381" t="str">
        <f>CONCATENATE("acumulado ",B368)</f>
        <v>acumulado julio</v>
      </c>
      <c r="M368" s="382"/>
      <c r="N368" s="382"/>
      <c r="O368" s="382"/>
      <c r="P368" s="382"/>
      <c r="Q368" s="382"/>
      <c r="R368" s="382"/>
      <c r="S368" s="382"/>
      <c r="T368" s="383"/>
    </row>
    <row r="369" spans="1:20" x14ac:dyDescent="0.25">
      <c r="A369" s="4"/>
      <c r="B369" s="254">
        <f>B$6</f>
        <v>2019</v>
      </c>
      <c r="C369" s="254">
        <f>C$6</f>
        <v>2022</v>
      </c>
      <c r="D369" s="254">
        <f>D$6</f>
        <v>2023</v>
      </c>
      <c r="E369" s="254">
        <f>E$6</f>
        <v>2024</v>
      </c>
      <c r="F369" s="254" t="str">
        <f>CONCATENATE("var ",RIGHT(E369,2),"/",RIGHT(D369,2))</f>
        <v>var 24/23</v>
      </c>
      <c r="G369" s="254" t="str">
        <f>CONCATENATE("var ",RIGHT(E369,2),"/",RIGHT(B369,2))</f>
        <v>var 24/19</v>
      </c>
      <c r="H369" s="254" t="str">
        <f>CONCATENATE("dif ",RIGHT(E369,2),"-",RIGHT(D369,2))</f>
        <v>dif 24-23</v>
      </c>
      <c r="I369" s="254" t="str">
        <f>CONCATENATE("dif ",RIGHT(E369,2),"-",RIGHT(B369,2))</f>
        <v>dif 24-19</v>
      </c>
      <c r="J369" s="254" t="str">
        <f>CONCATENATE("cuota ",RIGHT(E369,2))</f>
        <v>cuota 24</v>
      </c>
      <c r="K369" s="256"/>
      <c r="L369" s="254">
        <f>L$6</f>
        <v>2019</v>
      </c>
      <c r="M369" s="254">
        <f>M$6</f>
        <v>2022</v>
      </c>
      <c r="N369" s="254">
        <f>N$6</f>
        <v>2023</v>
      </c>
      <c r="O369" s="254">
        <f>O$6</f>
        <v>2024</v>
      </c>
      <c r="P369" s="254" t="str">
        <f>CONCATENATE("var ",RIGHT(O369,2),"/",RIGHT(N369,2))</f>
        <v>var 24/23</v>
      </c>
      <c r="Q369" s="254" t="str">
        <f>CONCATENATE("var ",RIGHT(O369,2),"/",RIGHT(L369,2))</f>
        <v>var 24/19</v>
      </c>
      <c r="R369" s="254" t="str">
        <f>CONCATENATE("dif ",RIGHT(O369,2),"-",RIGHT(N369,2))</f>
        <v>dif 24-23</v>
      </c>
      <c r="S369" s="254" t="str">
        <f>CONCATENATE("dif ",RIGHT(O369,2),"-",RIGHT(L369,2))</f>
        <v>dif 24-19</v>
      </c>
      <c r="T369" s="254" t="str">
        <f>CONCATENATE("cuota ",RIGHT(O369,2))</f>
        <v>cuota 24</v>
      </c>
    </row>
    <row r="370" spans="1:20" x14ac:dyDescent="0.25">
      <c r="A370" s="257" t="s">
        <v>48</v>
      </c>
      <c r="B370" s="290">
        <v>131584</v>
      </c>
      <c r="C370" s="290">
        <v>124574</v>
      </c>
      <c r="D370" s="290">
        <v>123897</v>
      </c>
      <c r="E370" s="290">
        <v>127527</v>
      </c>
      <c r="F370" s="259">
        <f t="shared" ref="F370:F380" si="184">E370/D370-1</f>
        <v>2.9298530230756237E-2</v>
      </c>
      <c r="G370" s="259">
        <f t="shared" ref="G370:G380" si="185">E370/B370-1</f>
        <v>-3.0832016050583611E-2</v>
      </c>
      <c r="H370" s="291">
        <f t="shared" ref="H370:H380" si="186">E370-D370</f>
        <v>3630</v>
      </c>
      <c r="I370" s="291">
        <f t="shared" ref="I370:I380" si="187">E370-B370</f>
        <v>-4057</v>
      </c>
      <c r="J370" s="259">
        <f t="shared" ref="J370:J380" si="188">E370/$E$370</f>
        <v>1</v>
      </c>
      <c r="K370" s="261"/>
      <c r="L370" s="290">
        <v>131626.85714285713</v>
      </c>
      <c r="M370" s="290">
        <v>122631.42857142857</v>
      </c>
      <c r="N370" s="290">
        <v>125112.42857142857</v>
      </c>
      <c r="O370" s="290">
        <v>126990.85714285714</v>
      </c>
      <c r="P370" s="259">
        <f t="shared" ref="P370:P380" si="189">O370/N370-1</f>
        <v>1.5013924618657359E-2</v>
      </c>
      <c r="Q370" s="259">
        <f t="shared" ref="Q370:Q380" si="190">O370/L370-1</f>
        <v>-3.522077561244541E-2</v>
      </c>
      <c r="R370" s="291">
        <f t="shared" ref="R370:R380" si="191">O370-N370</f>
        <v>1878.4285714285797</v>
      </c>
      <c r="S370" s="291">
        <f t="shared" ref="S370:S380" si="192">O370-L370</f>
        <v>-4635.9999999999854</v>
      </c>
      <c r="T370" s="259">
        <f t="shared" ref="T370:T380" si="193">O370/$E$370</f>
        <v>0.99579584827414702</v>
      </c>
    </row>
    <row r="371" spans="1:20" x14ac:dyDescent="0.25">
      <c r="A371" s="76" t="s">
        <v>49</v>
      </c>
      <c r="B371" s="296">
        <v>46389</v>
      </c>
      <c r="C371" s="296">
        <v>44069</v>
      </c>
      <c r="D371" s="294">
        <v>44891</v>
      </c>
      <c r="E371" s="296">
        <v>46362</v>
      </c>
      <c r="F371" s="233">
        <f t="shared" si="184"/>
        <v>3.276826089862106E-2</v>
      </c>
      <c r="G371" s="233">
        <f t="shared" si="185"/>
        <v>-5.8203453404903627E-4</v>
      </c>
      <c r="H371" s="297">
        <f t="shared" si="186"/>
        <v>1471</v>
      </c>
      <c r="I371" s="297">
        <f t="shared" si="187"/>
        <v>-27</v>
      </c>
      <c r="J371" s="233">
        <f t="shared" si="188"/>
        <v>0.36354654308499379</v>
      </c>
      <c r="K371" s="277"/>
      <c r="L371" s="296">
        <v>46229.571428571428</v>
      </c>
      <c r="M371" s="296">
        <v>44006.428571428572</v>
      </c>
      <c r="N371" s="294">
        <v>45709.428571428572</v>
      </c>
      <c r="O371" s="296">
        <v>46354</v>
      </c>
      <c r="P371" s="233">
        <f t="shared" si="189"/>
        <v>1.4101498284192715E-2</v>
      </c>
      <c r="Q371" s="233">
        <f t="shared" si="190"/>
        <v>2.6915363388306801E-3</v>
      </c>
      <c r="R371" s="297">
        <f t="shared" si="191"/>
        <v>644.57142857142753</v>
      </c>
      <c r="S371" s="297">
        <f t="shared" si="192"/>
        <v>124.42857142857247</v>
      </c>
      <c r="T371" s="233">
        <f t="shared" si="193"/>
        <v>0.36348381127133861</v>
      </c>
    </row>
    <row r="372" spans="1:20" x14ac:dyDescent="0.25">
      <c r="A372" s="79" t="s">
        <v>50</v>
      </c>
      <c r="B372" s="296">
        <v>40921</v>
      </c>
      <c r="C372" s="296">
        <v>39041</v>
      </c>
      <c r="D372" s="296">
        <v>37104</v>
      </c>
      <c r="E372" s="296">
        <v>38072</v>
      </c>
      <c r="F372" s="233">
        <f t="shared" si="184"/>
        <v>2.6088831392841794E-2</v>
      </c>
      <c r="G372" s="233">
        <f t="shared" si="185"/>
        <v>-6.9621954497690708E-2</v>
      </c>
      <c r="H372" s="297">
        <f t="shared" si="186"/>
        <v>968</v>
      </c>
      <c r="I372" s="297">
        <f t="shared" si="187"/>
        <v>-2849</v>
      </c>
      <c r="J372" s="233">
        <f t="shared" si="188"/>
        <v>0.29854070118484716</v>
      </c>
      <c r="K372" s="277"/>
      <c r="L372" s="296">
        <v>41128.142857142855</v>
      </c>
      <c r="M372" s="296">
        <v>37622.857142857145</v>
      </c>
      <c r="N372" s="296">
        <v>37383.714285714283</v>
      </c>
      <c r="O372" s="296">
        <v>37637.142857142855</v>
      </c>
      <c r="P372" s="233">
        <f t="shared" si="189"/>
        <v>6.7791169569637599E-3</v>
      </c>
      <c r="Q372" s="233">
        <f t="shared" si="190"/>
        <v>-8.4881051209286684E-2</v>
      </c>
      <c r="R372" s="297">
        <f t="shared" si="191"/>
        <v>253.42857142857247</v>
      </c>
      <c r="S372" s="297">
        <f t="shared" si="192"/>
        <v>-3491</v>
      </c>
      <c r="T372" s="233">
        <f t="shared" si="193"/>
        <v>0.29513077902830659</v>
      </c>
    </row>
    <row r="373" spans="1:20" x14ac:dyDescent="0.25">
      <c r="A373" s="79" t="s">
        <v>52</v>
      </c>
      <c r="B373" s="296">
        <v>21508</v>
      </c>
      <c r="C373" s="296">
        <v>18637</v>
      </c>
      <c r="D373" s="296">
        <v>19295</v>
      </c>
      <c r="E373" s="296">
        <v>20140</v>
      </c>
      <c r="F373" s="233">
        <f t="shared" si="184"/>
        <v>4.3793728945322519E-2</v>
      </c>
      <c r="G373" s="233">
        <f t="shared" si="185"/>
        <v>-6.360424028268552E-2</v>
      </c>
      <c r="H373" s="297">
        <f t="shared" si="186"/>
        <v>845</v>
      </c>
      <c r="I373" s="297">
        <f t="shared" si="187"/>
        <v>-1368</v>
      </c>
      <c r="J373" s="233">
        <f t="shared" si="188"/>
        <v>0.15792734087683394</v>
      </c>
      <c r="K373" s="277"/>
      <c r="L373" s="296">
        <v>21244.714285714286</v>
      </c>
      <c r="M373" s="296">
        <v>18349.571428571428</v>
      </c>
      <c r="N373" s="296">
        <v>19048.857142857141</v>
      </c>
      <c r="O373" s="296">
        <v>19982.857142857141</v>
      </c>
      <c r="P373" s="233">
        <f t="shared" si="189"/>
        <v>4.9031812932159413E-2</v>
      </c>
      <c r="Q373" s="233">
        <f t="shared" si="190"/>
        <v>-5.9396286807474885E-2</v>
      </c>
      <c r="R373" s="297">
        <f t="shared" si="191"/>
        <v>934</v>
      </c>
      <c r="S373" s="297">
        <f t="shared" si="192"/>
        <v>-1261.8571428571449</v>
      </c>
      <c r="T373" s="233">
        <f t="shared" si="193"/>
        <v>0.1566951088228935</v>
      </c>
    </row>
    <row r="374" spans="1:20" x14ac:dyDescent="0.25">
      <c r="A374" s="79" t="s">
        <v>53</v>
      </c>
      <c r="B374" s="296">
        <v>4121</v>
      </c>
      <c r="C374" s="296">
        <v>4653</v>
      </c>
      <c r="D374" s="296">
        <v>4791</v>
      </c>
      <c r="E374" s="296">
        <v>4797</v>
      </c>
      <c r="F374" s="233">
        <f t="shared" si="184"/>
        <v>1.2523481527864089E-3</v>
      </c>
      <c r="G374" s="233">
        <f t="shared" si="185"/>
        <v>0.16403785488959</v>
      </c>
      <c r="H374" s="297">
        <f t="shared" si="186"/>
        <v>6</v>
      </c>
      <c r="I374" s="297">
        <f t="shared" si="187"/>
        <v>676</v>
      </c>
      <c r="J374" s="233">
        <f t="shared" si="188"/>
        <v>3.7615563762967839E-2</v>
      </c>
      <c r="K374" s="277"/>
      <c r="L374" s="296">
        <v>4121</v>
      </c>
      <c r="M374" s="296">
        <v>4286.7142857142853</v>
      </c>
      <c r="N374" s="296">
        <v>4791</v>
      </c>
      <c r="O374" s="296">
        <v>4797</v>
      </c>
      <c r="P374" s="233">
        <f t="shared" si="189"/>
        <v>1.2523481527864089E-3</v>
      </c>
      <c r="Q374" s="233">
        <f t="shared" si="190"/>
        <v>0.16403785488959</v>
      </c>
      <c r="R374" s="297">
        <f t="shared" si="191"/>
        <v>6</v>
      </c>
      <c r="S374" s="297">
        <f t="shared" si="192"/>
        <v>676</v>
      </c>
      <c r="T374" s="233">
        <f t="shared" si="193"/>
        <v>3.7615563762967839E-2</v>
      </c>
    </row>
    <row r="375" spans="1:20" x14ac:dyDescent="0.25">
      <c r="A375" s="79" t="s">
        <v>54</v>
      </c>
      <c r="B375" s="296">
        <v>2592</v>
      </c>
      <c r="C375" s="296">
        <v>2640</v>
      </c>
      <c r="D375" s="296">
        <v>2646</v>
      </c>
      <c r="E375" s="296">
        <v>2773</v>
      </c>
      <c r="F375" s="233">
        <f t="shared" si="184"/>
        <v>4.7996976568405181E-2</v>
      </c>
      <c r="G375" s="233">
        <f t="shared" si="185"/>
        <v>6.9830246913580307E-2</v>
      </c>
      <c r="H375" s="297">
        <f t="shared" si="186"/>
        <v>127</v>
      </c>
      <c r="I375" s="297">
        <f t="shared" si="187"/>
        <v>181</v>
      </c>
      <c r="J375" s="233">
        <f t="shared" si="188"/>
        <v>2.1744414908215517E-2</v>
      </c>
      <c r="K375" s="277"/>
      <c r="L375" s="296">
        <v>2711.8571428571427</v>
      </c>
      <c r="M375" s="296">
        <v>2602.4285714285716</v>
      </c>
      <c r="N375" s="296">
        <v>2802</v>
      </c>
      <c r="O375" s="296">
        <v>2772</v>
      </c>
      <c r="P375" s="233">
        <f t="shared" si="189"/>
        <v>-1.0706638115631661E-2</v>
      </c>
      <c r="Q375" s="233">
        <f t="shared" si="190"/>
        <v>2.2177737976083911E-2</v>
      </c>
      <c r="R375" s="297">
        <f t="shared" si="191"/>
        <v>-30</v>
      </c>
      <c r="S375" s="297">
        <f t="shared" si="192"/>
        <v>60.142857142857338</v>
      </c>
      <c r="T375" s="233">
        <f t="shared" si="193"/>
        <v>2.1736573431508623E-2</v>
      </c>
    </row>
    <row r="376" spans="1:20" x14ac:dyDescent="0.25">
      <c r="A376" s="79" t="s">
        <v>55</v>
      </c>
      <c r="B376" s="296">
        <v>584</v>
      </c>
      <c r="C376" s="296">
        <v>663</v>
      </c>
      <c r="D376" s="296">
        <v>663</v>
      </c>
      <c r="E376" s="296">
        <v>673</v>
      </c>
      <c r="F376" s="233">
        <f t="shared" si="184"/>
        <v>1.5082956259426794E-2</v>
      </c>
      <c r="G376" s="233">
        <f t="shared" si="185"/>
        <v>0.15239726027397271</v>
      </c>
      <c r="H376" s="297">
        <f t="shared" si="186"/>
        <v>10</v>
      </c>
      <c r="I376" s="297">
        <f t="shared" si="187"/>
        <v>89</v>
      </c>
      <c r="J376" s="233">
        <f t="shared" si="188"/>
        <v>5.2773138237392865E-3</v>
      </c>
      <c r="K376" s="277"/>
      <c r="L376" s="296">
        <v>722.57142857142856</v>
      </c>
      <c r="M376" s="296">
        <v>646.71428571428567</v>
      </c>
      <c r="N376" s="296">
        <v>663</v>
      </c>
      <c r="O376" s="296">
        <v>673</v>
      </c>
      <c r="P376" s="233">
        <f t="shared" si="189"/>
        <v>1.5082956259426794E-2</v>
      </c>
      <c r="Q376" s="233">
        <f t="shared" si="190"/>
        <v>-6.8604191379992074E-2</v>
      </c>
      <c r="R376" s="297">
        <f t="shared" si="191"/>
        <v>10</v>
      </c>
      <c r="S376" s="297">
        <f t="shared" si="192"/>
        <v>-49.571428571428555</v>
      </c>
      <c r="T376" s="233">
        <f t="shared" si="193"/>
        <v>5.2773138237392865E-3</v>
      </c>
    </row>
    <row r="377" spans="1:20" x14ac:dyDescent="0.25">
      <c r="A377" s="79" t="s">
        <v>56</v>
      </c>
      <c r="B377" s="296">
        <v>6890</v>
      </c>
      <c r="C377" s="296">
        <v>6412</v>
      </c>
      <c r="D377" s="296">
        <v>6415</v>
      </c>
      <c r="E377" s="296">
        <v>6415</v>
      </c>
      <c r="F377" s="233">
        <f t="shared" si="184"/>
        <v>0</v>
      </c>
      <c r="G377" s="233">
        <f t="shared" si="185"/>
        <v>-6.8940493468795383E-2</v>
      </c>
      <c r="H377" s="297">
        <f t="shared" si="186"/>
        <v>0</v>
      </c>
      <c r="I377" s="297">
        <f t="shared" si="187"/>
        <v>-475</v>
      </c>
      <c r="J377" s="233">
        <f t="shared" si="188"/>
        <v>5.0303073074721434E-2</v>
      </c>
      <c r="K377" s="277"/>
      <c r="L377" s="296">
        <v>6890</v>
      </c>
      <c r="M377" s="296">
        <v>6412</v>
      </c>
      <c r="N377" s="296">
        <v>6313</v>
      </c>
      <c r="O377" s="296">
        <v>6415</v>
      </c>
      <c r="P377" s="233">
        <f t="shared" si="189"/>
        <v>1.6157136068430278E-2</v>
      </c>
      <c r="Q377" s="233">
        <f t="shared" si="190"/>
        <v>-6.8940493468795383E-2</v>
      </c>
      <c r="R377" s="297">
        <f t="shared" si="191"/>
        <v>102</v>
      </c>
      <c r="S377" s="297">
        <f t="shared" si="192"/>
        <v>-475</v>
      </c>
      <c r="T377" s="233">
        <f t="shared" si="193"/>
        <v>5.0303073074721434E-2</v>
      </c>
    </row>
    <row r="378" spans="1:20" x14ac:dyDescent="0.25">
      <c r="A378" s="79" t="s">
        <v>51</v>
      </c>
      <c r="B378" s="296">
        <v>1127</v>
      </c>
      <c r="C378" s="296">
        <v>844</v>
      </c>
      <c r="D378" s="296">
        <v>763</v>
      </c>
      <c r="E378" s="296">
        <v>912</v>
      </c>
      <c r="F378" s="233">
        <f t="shared" si="184"/>
        <v>0.19528178243774574</v>
      </c>
      <c r="G378" s="233">
        <f t="shared" si="185"/>
        <v>-0.1907719609582964</v>
      </c>
      <c r="H378" s="297">
        <f t="shared" si="186"/>
        <v>149</v>
      </c>
      <c r="I378" s="297">
        <f t="shared" si="187"/>
        <v>-215</v>
      </c>
      <c r="J378" s="233">
        <f t="shared" si="188"/>
        <v>7.1514267566868189E-3</v>
      </c>
      <c r="K378" s="277"/>
      <c r="L378" s="296">
        <v>1127</v>
      </c>
      <c r="M378" s="296">
        <v>832</v>
      </c>
      <c r="N378" s="296">
        <v>890.71428571428567</v>
      </c>
      <c r="O378" s="296">
        <v>890.71428571428567</v>
      </c>
      <c r="P378" s="233">
        <f t="shared" si="189"/>
        <v>0</v>
      </c>
      <c r="Q378" s="233">
        <f t="shared" si="190"/>
        <v>-0.20965901888705796</v>
      </c>
      <c r="R378" s="297">
        <f t="shared" si="191"/>
        <v>0</v>
      </c>
      <c r="S378" s="297">
        <f t="shared" si="192"/>
        <v>-236.28571428571433</v>
      </c>
      <c r="T378" s="233">
        <f t="shared" si="193"/>
        <v>6.9845153239258013E-3</v>
      </c>
    </row>
    <row r="379" spans="1:20" x14ac:dyDescent="0.25">
      <c r="A379" s="80" t="s">
        <v>57</v>
      </c>
      <c r="B379" s="296">
        <v>4070</v>
      </c>
      <c r="C379" s="296">
        <v>4562</v>
      </c>
      <c r="D379" s="296">
        <v>4276</v>
      </c>
      <c r="E379" s="296">
        <v>4306</v>
      </c>
      <c r="F379" s="233">
        <f t="shared" si="184"/>
        <v>7.0159027128158247E-3</v>
      </c>
      <c r="G379" s="233">
        <f t="shared" si="185"/>
        <v>5.7985257985257999E-2</v>
      </c>
      <c r="H379" s="297">
        <f t="shared" si="186"/>
        <v>30</v>
      </c>
      <c r="I379" s="297">
        <f t="shared" si="187"/>
        <v>236</v>
      </c>
      <c r="J379" s="233">
        <f t="shared" si="188"/>
        <v>3.376539869988316E-2</v>
      </c>
      <c r="K379" s="277"/>
      <c r="L379" s="296">
        <v>4070</v>
      </c>
      <c r="M379" s="296">
        <v>4562</v>
      </c>
      <c r="N379" s="296">
        <v>4439.4285714285716</v>
      </c>
      <c r="O379" s="296">
        <v>4379.7142857142853</v>
      </c>
      <c r="P379" s="233">
        <f t="shared" si="189"/>
        <v>-1.3450894581027328E-2</v>
      </c>
      <c r="Q379" s="233">
        <f t="shared" si="190"/>
        <v>7.6096876096876098E-2</v>
      </c>
      <c r="R379" s="297">
        <f t="shared" si="191"/>
        <v>-59.714285714286234</v>
      </c>
      <c r="S379" s="297">
        <f t="shared" si="192"/>
        <v>309.71428571428532</v>
      </c>
      <c r="T379" s="233">
        <f t="shared" si="193"/>
        <v>3.4343427554277016E-2</v>
      </c>
    </row>
    <row r="380" spans="1:20" x14ac:dyDescent="0.25">
      <c r="A380" s="81" t="s">
        <v>58</v>
      </c>
      <c r="B380" s="296">
        <v>3382</v>
      </c>
      <c r="C380" s="296">
        <v>3053</v>
      </c>
      <c r="D380" s="296">
        <v>3053</v>
      </c>
      <c r="E380" s="296">
        <v>3077</v>
      </c>
      <c r="F380" s="233">
        <f t="shared" si="184"/>
        <v>7.8611202096299237E-3</v>
      </c>
      <c r="G380" s="233">
        <f t="shared" si="185"/>
        <v>-9.0183323477232458E-2</v>
      </c>
      <c r="H380" s="297">
        <f t="shared" si="186"/>
        <v>24</v>
      </c>
      <c r="I380" s="297">
        <f t="shared" si="187"/>
        <v>-305</v>
      </c>
      <c r="J380" s="233">
        <f t="shared" si="188"/>
        <v>2.412822382711112E-2</v>
      </c>
      <c r="K380" s="277"/>
      <c r="L380" s="296">
        <v>3382</v>
      </c>
      <c r="M380" s="296">
        <v>3310.7142857142858</v>
      </c>
      <c r="N380" s="296">
        <v>3071.2857142857142</v>
      </c>
      <c r="O380" s="296">
        <v>3089.4285714285716</v>
      </c>
      <c r="P380" s="233">
        <f t="shared" si="189"/>
        <v>5.9072515000697656E-3</v>
      </c>
      <c r="Q380" s="233">
        <f t="shared" si="190"/>
        <v>-8.6508405846075775E-2</v>
      </c>
      <c r="R380" s="297">
        <f t="shared" si="191"/>
        <v>18.142857142857338</v>
      </c>
      <c r="S380" s="297">
        <f t="shared" si="192"/>
        <v>-292.57142857142844</v>
      </c>
      <c r="T380" s="233">
        <f t="shared" si="193"/>
        <v>2.4225682180468226E-2</v>
      </c>
    </row>
    <row r="381" spans="1:20" ht="21" x14ac:dyDescent="0.35">
      <c r="A381" s="497" t="s">
        <v>88</v>
      </c>
      <c r="B381" s="497"/>
      <c r="C381" s="497"/>
      <c r="D381" s="497"/>
      <c r="E381" s="497"/>
      <c r="F381" s="497"/>
      <c r="G381" s="497"/>
      <c r="H381" s="497"/>
      <c r="I381" s="497"/>
      <c r="J381" s="497"/>
      <c r="K381" s="497"/>
      <c r="L381" s="497"/>
      <c r="M381" s="497"/>
      <c r="N381" s="497"/>
      <c r="O381" s="497"/>
      <c r="P381" s="497"/>
      <c r="Q381" s="497"/>
      <c r="R381" s="497"/>
      <c r="S381" s="497"/>
      <c r="T381" s="497"/>
    </row>
  </sheetData>
  <mergeCells count="575">
    <mergeCell ref="A381:T381"/>
    <mergeCell ref="A352:T352"/>
    <mergeCell ref="B353:J353"/>
    <mergeCell ref="L353:T353"/>
    <mergeCell ref="A367:T367"/>
    <mergeCell ref="B368:J368"/>
    <mergeCell ref="L368:T368"/>
    <mergeCell ref="A323:T323"/>
    <mergeCell ref="B324:J324"/>
    <mergeCell ref="L324:T324"/>
    <mergeCell ref="A338:T338"/>
    <mergeCell ref="B339:J339"/>
    <mergeCell ref="L339:T339"/>
    <mergeCell ref="I319:J319"/>
    <mergeCell ref="S319:T319"/>
    <mergeCell ref="I320:J320"/>
    <mergeCell ref="S320:T320"/>
    <mergeCell ref="A321:T321"/>
    <mergeCell ref="A322:T322"/>
    <mergeCell ref="I316:J316"/>
    <mergeCell ref="S316:T316"/>
    <mergeCell ref="I317:J317"/>
    <mergeCell ref="S317:T317"/>
    <mergeCell ref="I318:J318"/>
    <mergeCell ref="S318:T318"/>
    <mergeCell ref="I313:J313"/>
    <mergeCell ref="S313:T313"/>
    <mergeCell ref="I314:J314"/>
    <mergeCell ref="S314:T314"/>
    <mergeCell ref="I315:J315"/>
    <mergeCell ref="S315:T315"/>
    <mergeCell ref="I310:J310"/>
    <mergeCell ref="S310:T310"/>
    <mergeCell ref="I311:J311"/>
    <mergeCell ref="S311:T311"/>
    <mergeCell ref="I312:J312"/>
    <mergeCell ref="S312:T312"/>
    <mergeCell ref="A306:T306"/>
    <mergeCell ref="A307:T307"/>
    <mergeCell ref="B308:J308"/>
    <mergeCell ref="L308:T308"/>
    <mergeCell ref="I309:J309"/>
    <mergeCell ref="S309:T309"/>
    <mergeCell ref="I303:J303"/>
    <mergeCell ref="S303:T303"/>
    <mergeCell ref="I304:J304"/>
    <mergeCell ref="S304:T304"/>
    <mergeCell ref="I305:J305"/>
    <mergeCell ref="S305:T305"/>
    <mergeCell ref="I300:J300"/>
    <mergeCell ref="S300:T300"/>
    <mergeCell ref="I301:J301"/>
    <mergeCell ref="S301:T301"/>
    <mergeCell ref="I302:J302"/>
    <mergeCell ref="S302:T302"/>
    <mergeCell ref="I297:J297"/>
    <mergeCell ref="S297:T297"/>
    <mergeCell ref="I298:J298"/>
    <mergeCell ref="S298:T298"/>
    <mergeCell ref="I299:J299"/>
    <mergeCell ref="S299:T299"/>
    <mergeCell ref="I294:J294"/>
    <mergeCell ref="S294:T294"/>
    <mergeCell ref="I295:J295"/>
    <mergeCell ref="S295:T295"/>
    <mergeCell ref="I296:J296"/>
    <mergeCell ref="S296:T296"/>
    <mergeCell ref="A290:T290"/>
    <mergeCell ref="A291:T291"/>
    <mergeCell ref="B292:J292"/>
    <mergeCell ref="L292:T292"/>
    <mergeCell ref="I293:J293"/>
    <mergeCell ref="S293:T293"/>
    <mergeCell ref="I287:J287"/>
    <mergeCell ref="S287:T287"/>
    <mergeCell ref="I288:J288"/>
    <mergeCell ref="S288:T288"/>
    <mergeCell ref="I289:J289"/>
    <mergeCell ref="S289:T289"/>
    <mergeCell ref="I284:J284"/>
    <mergeCell ref="S284:T284"/>
    <mergeCell ref="I285:J285"/>
    <mergeCell ref="S285:T285"/>
    <mergeCell ref="I286:J286"/>
    <mergeCell ref="S286:T286"/>
    <mergeCell ref="I281:J281"/>
    <mergeCell ref="S281:T281"/>
    <mergeCell ref="I282:J282"/>
    <mergeCell ref="S282:T282"/>
    <mergeCell ref="I283:J283"/>
    <mergeCell ref="S283:T283"/>
    <mergeCell ref="I278:J278"/>
    <mergeCell ref="S278:T278"/>
    <mergeCell ref="I279:J279"/>
    <mergeCell ref="S279:T279"/>
    <mergeCell ref="I280:J280"/>
    <mergeCell ref="S280:T280"/>
    <mergeCell ref="I274:J274"/>
    <mergeCell ref="S274:T274"/>
    <mergeCell ref="A275:T275"/>
    <mergeCell ref="A276:T276"/>
    <mergeCell ref="B277:J277"/>
    <mergeCell ref="L277:T277"/>
    <mergeCell ref="I271:J271"/>
    <mergeCell ref="S271:T271"/>
    <mergeCell ref="I272:J272"/>
    <mergeCell ref="S272:T272"/>
    <mergeCell ref="I273:J273"/>
    <mergeCell ref="S273:T273"/>
    <mergeCell ref="I268:J268"/>
    <mergeCell ref="S268:T268"/>
    <mergeCell ref="I269:J269"/>
    <mergeCell ref="S269:T269"/>
    <mergeCell ref="I270:J270"/>
    <mergeCell ref="S270:T270"/>
    <mergeCell ref="I265:J265"/>
    <mergeCell ref="S265:T265"/>
    <mergeCell ref="I266:J266"/>
    <mergeCell ref="S266:T266"/>
    <mergeCell ref="I267:J267"/>
    <mergeCell ref="S267:T267"/>
    <mergeCell ref="I262:J262"/>
    <mergeCell ref="S262:T262"/>
    <mergeCell ref="I263:J263"/>
    <mergeCell ref="S263:T263"/>
    <mergeCell ref="I264:J264"/>
    <mergeCell ref="S264:T264"/>
    <mergeCell ref="A245:T245"/>
    <mergeCell ref="A246:T246"/>
    <mergeCell ref="B247:J247"/>
    <mergeCell ref="L247:T247"/>
    <mergeCell ref="A260:T260"/>
    <mergeCell ref="B261:J261"/>
    <mergeCell ref="L261:T261"/>
    <mergeCell ref="I228:J228"/>
    <mergeCell ref="S228:T228"/>
    <mergeCell ref="A229:T229"/>
    <mergeCell ref="A230:T230"/>
    <mergeCell ref="B231:J231"/>
    <mergeCell ref="L231:T231"/>
    <mergeCell ref="I225:J225"/>
    <mergeCell ref="S225:T225"/>
    <mergeCell ref="I226:J226"/>
    <mergeCell ref="S226:T226"/>
    <mergeCell ref="I227:J227"/>
    <mergeCell ref="S227:T227"/>
    <mergeCell ref="I222:J222"/>
    <mergeCell ref="S222:T222"/>
    <mergeCell ref="I223:J223"/>
    <mergeCell ref="S223:T223"/>
    <mergeCell ref="I224:J224"/>
    <mergeCell ref="S224:T224"/>
    <mergeCell ref="I219:J219"/>
    <mergeCell ref="S219:T219"/>
    <mergeCell ref="I220:J220"/>
    <mergeCell ref="S220:T220"/>
    <mergeCell ref="I221:J221"/>
    <mergeCell ref="S221:T221"/>
    <mergeCell ref="B216:J216"/>
    <mergeCell ref="L216:T216"/>
    <mergeCell ref="I217:J217"/>
    <mergeCell ref="S217:T217"/>
    <mergeCell ref="I218:J218"/>
    <mergeCell ref="S218:T218"/>
    <mergeCell ref="I212:J212"/>
    <mergeCell ref="S212:T212"/>
    <mergeCell ref="I213:J213"/>
    <mergeCell ref="S213:T213"/>
    <mergeCell ref="A214:T214"/>
    <mergeCell ref="A215:T215"/>
    <mergeCell ref="I209:J209"/>
    <mergeCell ref="S209:T209"/>
    <mergeCell ref="I210:J210"/>
    <mergeCell ref="S210:T210"/>
    <mergeCell ref="I211:J211"/>
    <mergeCell ref="S211:T211"/>
    <mergeCell ref="I206:J206"/>
    <mergeCell ref="S206:T206"/>
    <mergeCell ref="I207:J207"/>
    <mergeCell ref="S207:T207"/>
    <mergeCell ref="I208:J208"/>
    <mergeCell ref="S208:T208"/>
    <mergeCell ref="I203:J203"/>
    <mergeCell ref="S203:T203"/>
    <mergeCell ref="I204:J204"/>
    <mergeCell ref="S204:T204"/>
    <mergeCell ref="I205:J205"/>
    <mergeCell ref="S205:T205"/>
    <mergeCell ref="A199:T199"/>
    <mergeCell ref="B200:J200"/>
    <mergeCell ref="L200:T200"/>
    <mergeCell ref="I201:J201"/>
    <mergeCell ref="S201:T201"/>
    <mergeCell ref="I202:J202"/>
    <mergeCell ref="S202:T202"/>
    <mergeCell ref="D198:E198"/>
    <mergeCell ref="G198:H198"/>
    <mergeCell ref="I198:J198"/>
    <mergeCell ref="N198:O198"/>
    <mergeCell ref="Q198:R198"/>
    <mergeCell ref="S198:T198"/>
    <mergeCell ref="D197:E197"/>
    <mergeCell ref="G197:H197"/>
    <mergeCell ref="I197:J197"/>
    <mergeCell ref="N197:O197"/>
    <mergeCell ref="Q197:R197"/>
    <mergeCell ref="S197:T197"/>
    <mergeCell ref="D196:E196"/>
    <mergeCell ref="G196:H196"/>
    <mergeCell ref="I196:J196"/>
    <mergeCell ref="N196:O196"/>
    <mergeCell ref="Q196:R196"/>
    <mergeCell ref="S196:T196"/>
    <mergeCell ref="D195:E195"/>
    <mergeCell ref="G195:H195"/>
    <mergeCell ref="I195:J195"/>
    <mergeCell ref="N195:O195"/>
    <mergeCell ref="Q195:R195"/>
    <mergeCell ref="S195:T195"/>
    <mergeCell ref="D194:E194"/>
    <mergeCell ref="G194:H194"/>
    <mergeCell ref="I194:J194"/>
    <mergeCell ref="N194:O194"/>
    <mergeCell ref="Q194:R194"/>
    <mergeCell ref="S194:T194"/>
    <mergeCell ref="D193:E193"/>
    <mergeCell ref="G193:H193"/>
    <mergeCell ref="I193:J193"/>
    <mergeCell ref="N193:O193"/>
    <mergeCell ref="Q193:R193"/>
    <mergeCell ref="S193:T193"/>
    <mergeCell ref="D192:E192"/>
    <mergeCell ref="G192:H192"/>
    <mergeCell ref="I192:J192"/>
    <mergeCell ref="N192:O192"/>
    <mergeCell ref="Q192:R192"/>
    <mergeCell ref="S192:T192"/>
    <mergeCell ref="D191:E191"/>
    <mergeCell ref="G191:H191"/>
    <mergeCell ref="I191:J191"/>
    <mergeCell ref="N191:O191"/>
    <mergeCell ref="Q191:R191"/>
    <mergeCell ref="S191:T191"/>
    <mergeCell ref="D190:E190"/>
    <mergeCell ref="G190:H190"/>
    <mergeCell ref="I190:J190"/>
    <mergeCell ref="N190:O190"/>
    <mergeCell ref="Q190:R190"/>
    <mergeCell ref="S190:T190"/>
    <mergeCell ref="D189:E189"/>
    <mergeCell ref="G189:H189"/>
    <mergeCell ref="I189:J189"/>
    <mergeCell ref="N189:O189"/>
    <mergeCell ref="Q189:R189"/>
    <mergeCell ref="S189:T189"/>
    <mergeCell ref="D188:E188"/>
    <mergeCell ref="G188:H188"/>
    <mergeCell ref="I188:J188"/>
    <mergeCell ref="N188:O188"/>
    <mergeCell ref="Q188:R188"/>
    <mergeCell ref="S188:T188"/>
    <mergeCell ref="A185:T185"/>
    <mergeCell ref="B186:J186"/>
    <mergeCell ref="L186:T186"/>
    <mergeCell ref="D187:E187"/>
    <mergeCell ref="G187:H187"/>
    <mergeCell ref="I187:J187"/>
    <mergeCell ref="N187:O187"/>
    <mergeCell ref="Q187:R187"/>
    <mergeCell ref="S187:T187"/>
    <mergeCell ref="D184:E184"/>
    <mergeCell ref="G184:H184"/>
    <mergeCell ref="I184:J184"/>
    <mergeCell ref="N184:O184"/>
    <mergeCell ref="Q184:R184"/>
    <mergeCell ref="S184:T184"/>
    <mergeCell ref="D183:E183"/>
    <mergeCell ref="G183:H183"/>
    <mergeCell ref="I183:J183"/>
    <mergeCell ref="N183:O183"/>
    <mergeCell ref="Q183:R183"/>
    <mergeCell ref="S183:T183"/>
    <mergeCell ref="D182:E182"/>
    <mergeCell ref="G182:H182"/>
    <mergeCell ref="I182:J182"/>
    <mergeCell ref="N182:O182"/>
    <mergeCell ref="Q182:R182"/>
    <mergeCell ref="S182:T182"/>
    <mergeCell ref="D181:E181"/>
    <mergeCell ref="G181:H181"/>
    <mergeCell ref="I181:J181"/>
    <mergeCell ref="N181:O181"/>
    <mergeCell ref="Q181:R181"/>
    <mergeCell ref="S181:T181"/>
    <mergeCell ref="D180:E180"/>
    <mergeCell ref="G180:H180"/>
    <mergeCell ref="I180:J180"/>
    <mergeCell ref="N180:O180"/>
    <mergeCell ref="Q180:R180"/>
    <mergeCell ref="S180:T180"/>
    <mergeCell ref="D179:E179"/>
    <mergeCell ref="G179:H179"/>
    <mergeCell ref="I179:J179"/>
    <mergeCell ref="N179:O179"/>
    <mergeCell ref="Q179:R179"/>
    <mergeCell ref="S179:T179"/>
    <mergeCell ref="D178:E178"/>
    <mergeCell ref="G178:H178"/>
    <mergeCell ref="I178:J178"/>
    <mergeCell ref="N178:O178"/>
    <mergeCell ref="Q178:R178"/>
    <mergeCell ref="S178:T178"/>
    <mergeCell ref="D177:E177"/>
    <mergeCell ref="G177:H177"/>
    <mergeCell ref="I177:J177"/>
    <mergeCell ref="N177:O177"/>
    <mergeCell ref="Q177:R177"/>
    <mergeCell ref="S177:T177"/>
    <mergeCell ref="D176:E176"/>
    <mergeCell ref="G176:H176"/>
    <mergeCell ref="I176:J176"/>
    <mergeCell ref="N176:O176"/>
    <mergeCell ref="Q176:R176"/>
    <mergeCell ref="S176:T176"/>
    <mergeCell ref="D175:E175"/>
    <mergeCell ref="G175:H175"/>
    <mergeCell ref="I175:J175"/>
    <mergeCell ref="N175:O175"/>
    <mergeCell ref="Q175:R175"/>
    <mergeCell ref="S175:T175"/>
    <mergeCell ref="D174:E174"/>
    <mergeCell ref="G174:H174"/>
    <mergeCell ref="I174:J174"/>
    <mergeCell ref="N174:O174"/>
    <mergeCell ref="Q174:R174"/>
    <mergeCell ref="S174:T174"/>
    <mergeCell ref="D173:E173"/>
    <mergeCell ref="G173:H173"/>
    <mergeCell ref="I173:J173"/>
    <mergeCell ref="N173:O173"/>
    <mergeCell ref="Q173:R173"/>
    <mergeCell ref="S173:T173"/>
    <mergeCell ref="D172:E172"/>
    <mergeCell ref="G172:H172"/>
    <mergeCell ref="I172:J172"/>
    <mergeCell ref="N172:O172"/>
    <mergeCell ref="Q172:R172"/>
    <mergeCell ref="S172:T172"/>
    <mergeCell ref="D171:E171"/>
    <mergeCell ref="G171:H171"/>
    <mergeCell ref="I171:J171"/>
    <mergeCell ref="N171:O171"/>
    <mergeCell ref="Q171:R171"/>
    <mergeCell ref="S171:T171"/>
    <mergeCell ref="D170:E170"/>
    <mergeCell ref="G170:H170"/>
    <mergeCell ref="I170:J170"/>
    <mergeCell ref="N170:O170"/>
    <mergeCell ref="Q170:R170"/>
    <mergeCell ref="S170:T170"/>
    <mergeCell ref="D169:E169"/>
    <mergeCell ref="G169:H169"/>
    <mergeCell ref="I169:J169"/>
    <mergeCell ref="N169:O169"/>
    <mergeCell ref="Q169:R169"/>
    <mergeCell ref="S169:T169"/>
    <mergeCell ref="D168:E168"/>
    <mergeCell ref="G168:H168"/>
    <mergeCell ref="I168:J168"/>
    <mergeCell ref="N168:O168"/>
    <mergeCell ref="Q168:R168"/>
    <mergeCell ref="S168:T168"/>
    <mergeCell ref="D167:E167"/>
    <mergeCell ref="G167:H167"/>
    <mergeCell ref="I167:J167"/>
    <mergeCell ref="N167:O167"/>
    <mergeCell ref="Q167:R167"/>
    <mergeCell ref="S167:T167"/>
    <mergeCell ref="D166:E166"/>
    <mergeCell ref="G166:H166"/>
    <mergeCell ref="I166:J166"/>
    <mergeCell ref="N166:O166"/>
    <mergeCell ref="Q166:R166"/>
    <mergeCell ref="S166:T166"/>
    <mergeCell ref="D165:E165"/>
    <mergeCell ref="G165:H165"/>
    <mergeCell ref="I165:J165"/>
    <mergeCell ref="N165:O165"/>
    <mergeCell ref="Q165:R165"/>
    <mergeCell ref="S165:T165"/>
    <mergeCell ref="D164:E164"/>
    <mergeCell ref="G164:H164"/>
    <mergeCell ref="I164:J164"/>
    <mergeCell ref="N164:O164"/>
    <mergeCell ref="Q164:R164"/>
    <mergeCell ref="S164:T164"/>
    <mergeCell ref="D163:E163"/>
    <mergeCell ref="G163:H163"/>
    <mergeCell ref="I163:J163"/>
    <mergeCell ref="N163:O163"/>
    <mergeCell ref="Q163:R163"/>
    <mergeCell ref="S163:T163"/>
    <mergeCell ref="D162:E162"/>
    <mergeCell ref="G162:H162"/>
    <mergeCell ref="I162:J162"/>
    <mergeCell ref="N162:O162"/>
    <mergeCell ref="Q162:R162"/>
    <mergeCell ref="S162:T162"/>
    <mergeCell ref="D161:E161"/>
    <mergeCell ref="G161:H161"/>
    <mergeCell ref="I161:J161"/>
    <mergeCell ref="N161:O161"/>
    <mergeCell ref="Q161:R161"/>
    <mergeCell ref="S161:T161"/>
    <mergeCell ref="D160:E160"/>
    <mergeCell ref="G160:H160"/>
    <mergeCell ref="I160:J160"/>
    <mergeCell ref="N160:O160"/>
    <mergeCell ref="Q160:R160"/>
    <mergeCell ref="S160:T160"/>
    <mergeCell ref="D159:E159"/>
    <mergeCell ref="G159:H159"/>
    <mergeCell ref="I159:J159"/>
    <mergeCell ref="N159:O159"/>
    <mergeCell ref="Q159:R159"/>
    <mergeCell ref="S159:T159"/>
    <mergeCell ref="D158:E158"/>
    <mergeCell ref="G158:H158"/>
    <mergeCell ref="I158:J158"/>
    <mergeCell ref="N158:O158"/>
    <mergeCell ref="Q158:R158"/>
    <mergeCell ref="S158:T158"/>
    <mergeCell ref="D157:E157"/>
    <mergeCell ref="G157:H157"/>
    <mergeCell ref="I157:J157"/>
    <mergeCell ref="N157:O157"/>
    <mergeCell ref="Q157:R157"/>
    <mergeCell ref="S157:T157"/>
    <mergeCell ref="D156:E156"/>
    <mergeCell ref="G156:H156"/>
    <mergeCell ref="I156:J156"/>
    <mergeCell ref="N156:O156"/>
    <mergeCell ref="Q156:R156"/>
    <mergeCell ref="S156:T156"/>
    <mergeCell ref="D155:E155"/>
    <mergeCell ref="G155:H155"/>
    <mergeCell ref="I155:J155"/>
    <mergeCell ref="N155:O155"/>
    <mergeCell ref="Q155:R155"/>
    <mergeCell ref="S155:T155"/>
    <mergeCell ref="D154:E154"/>
    <mergeCell ref="G154:H154"/>
    <mergeCell ref="I154:J154"/>
    <mergeCell ref="N154:O154"/>
    <mergeCell ref="Q154:R154"/>
    <mergeCell ref="S154:T154"/>
    <mergeCell ref="D153:E153"/>
    <mergeCell ref="G153:H153"/>
    <mergeCell ref="I153:J153"/>
    <mergeCell ref="N153:O153"/>
    <mergeCell ref="Q153:R153"/>
    <mergeCell ref="S153:T153"/>
    <mergeCell ref="A149:T149"/>
    <mergeCell ref="A150:T150"/>
    <mergeCell ref="B151:J151"/>
    <mergeCell ref="L151:T151"/>
    <mergeCell ref="D152:E152"/>
    <mergeCell ref="G152:H152"/>
    <mergeCell ref="I152:J152"/>
    <mergeCell ref="N152:O152"/>
    <mergeCell ref="Q152:R152"/>
    <mergeCell ref="S152:T152"/>
    <mergeCell ref="D148:E148"/>
    <mergeCell ref="G148:H148"/>
    <mergeCell ref="I148:J148"/>
    <mergeCell ref="N148:O148"/>
    <mergeCell ref="Q148:R148"/>
    <mergeCell ref="S148:T148"/>
    <mergeCell ref="D147:E147"/>
    <mergeCell ref="G147:H147"/>
    <mergeCell ref="I147:J147"/>
    <mergeCell ref="N147:O147"/>
    <mergeCell ref="Q147:R147"/>
    <mergeCell ref="S147:T147"/>
    <mergeCell ref="D146:E146"/>
    <mergeCell ref="G146:H146"/>
    <mergeCell ref="I146:J146"/>
    <mergeCell ref="N146:O146"/>
    <mergeCell ref="Q146:R146"/>
    <mergeCell ref="S146:T146"/>
    <mergeCell ref="D145:E145"/>
    <mergeCell ref="G145:H145"/>
    <mergeCell ref="I145:J145"/>
    <mergeCell ref="N145:O145"/>
    <mergeCell ref="Q145:R145"/>
    <mergeCell ref="S145:T145"/>
    <mergeCell ref="D144:E144"/>
    <mergeCell ref="G144:H144"/>
    <mergeCell ref="I144:J144"/>
    <mergeCell ref="N144:O144"/>
    <mergeCell ref="Q144:R144"/>
    <mergeCell ref="S144:T144"/>
    <mergeCell ref="D143:E143"/>
    <mergeCell ref="G143:H143"/>
    <mergeCell ref="I143:J143"/>
    <mergeCell ref="N143:O143"/>
    <mergeCell ref="Q143:R143"/>
    <mergeCell ref="S143:T143"/>
    <mergeCell ref="D142:E142"/>
    <mergeCell ref="G142:H142"/>
    <mergeCell ref="I142:J142"/>
    <mergeCell ref="N142:O142"/>
    <mergeCell ref="Q142:R142"/>
    <mergeCell ref="S142:T142"/>
    <mergeCell ref="D141:E141"/>
    <mergeCell ref="G141:H141"/>
    <mergeCell ref="I141:J141"/>
    <mergeCell ref="N141:O141"/>
    <mergeCell ref="Q141:R141"/>
    <mergeCell ref="S141:T141"/>
    <mergeCell ref="D140:E140"/>
    <mergeCell ref="G140:H140"/>
    <mergeCell ref="I140:J140"/>
    <mergeCell ref="N140:O140"/>
    <mergeCell ref="Q140:R140"/>
    <mergeCell ref="S140:T140"/>
    <mergeCell ref="D139:E139"/>
    <mergeCell ref="G139:H139"/>
    <mergeCell ref="I139:J139"/>
    <mergeCell ref="N139:O139"/>
    <mergeCell ref="Q139:R139"/>
    <mergeCell ref="S139:T139"/>
    <mergeCell ref="D138:E138"/>
    <mergeCell ref="G138:H138"/>
    <mergeCell ref="I138:J138"/>
    <mergeCell ref="N138:O138"/>
    <mergeCell ref="Q138:R138"/>
    <mergeCell ref="S138:T138"/>
    <mergeCell ref="D137:E137"/>
    <mergeCell ref="G137:H137"/>
    <mergeCell ref="I137:J137"/>
    <mergeCell ref="N137:O137"/>
    <mergeCell ref="Q137:R137"/>
    <mergeCell ref="S137:T137"/>
    <mergeCell ref="D136:E136"/>
    <mergeCell ref="G136:H136"/>
    <mergeCell ref="I136:J136"/>
    <mergeCell ref="N136:O136"/>
    <mergeCell ref="Q136:R136"/>
    <mergeCell ref="S136:T136"/>
    <mergeCell ref="A120:T120"/>
    <mergeCell ref="B121:J121"/>
    <mergeCell ref="L121:T121"/>
    <mergeCell ref="A134:T134"/>
    <mergeCell ref="B135:J135"/>
    <mergeCell ref="L135:T135"/>
    <mergeCell ref="A84:T84"/>
    <mergeCell ref="A85:T85"/>
    <mergeCell ref="B86:J86"/>
    <mergeCell ref="L86:T86"/>
    <mergeCell ref="A19:T19"/>
    <mergeCell ref="B21:J21"/>
    <mergeCell ref="L21:T21"/>
    <mergeCell ref="A55:T55"/>
    <mergeCell ref="B56:J56"/>
    <mergeCell ref="L56:T56"/>
    <mergeCell ref="A1:T1"/>
    <mergeCell ref="A2:T2"/>
    <mergeCell ref="A3:T3"/>
    <mergeCell ref="A4:T4"/>
    <mergeCell ref="B5:J5"/>
    <mergeCell ref="L5:T5"/>
    <mergeCell ref="A69:T69"/>
    <mergeCell ref="B70:J70"/>
    <mergeCell ref="L70:T7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881E-E594-4CB5-81DB-25BB25C2AB8B}">
  <sheetPr codeName="Hoja15"/>
  <dimension ref="A1:AA411"/>
  <sheetViews>
    <sheetView workbookViewId="0">
      <selection activeCell="H20" sqref="H20"/>
    </sheetView>
  </sheetViews>
  <sheetFormatPr baseColWidth="10" defaultColWidth="0" defaultRowHeight="15" customHeight="1" zeroHeight="1" x14ac:dyDescent="0.25"/>
  <cols>
    <col min="1" max="1" width="29.85546875" bestFit="1" customWidth="1"/>
    <col min="2" max="2" width="29.85546875" hidden="1" customWidth="1"/>
    <col min="3" max="6" width="11.42578125" style="340" customWidth="1"/>
    <col min="7" max="7" width="12.28515625" style="340" customWidth="1"/>
    <col min="8" max="10" width="12.7109375" style="340" customWidth="1"/>
    <col min="11" max="11" width="11.42578125" style="340" customWidth="1"/>
    <col min="12" max="12" width="1.28515625" style="340" customWidth="1"/>
    <col min="13" max="15" width="12.5703125" style="340" customWidth="1"/>
    <col min="16" max="18" width="11.42578125" style="340" customWidth="1"/>
    <col min="19" max="20" width="14" style="340" customWidth="1"/>
    <col min="21" max="21" width="11.42578125" style="340" customWidth="1"/>
    <col min="22" max="25" width="11.42578125" hidden="1" customWidth="1"/>
    <col min="26" max="26" width="24" hidden="1" customWidth="1"/>
    <col min="27" max="16384" width="11.42578125" hidden="1"/>
  </cols>
  <sheetData>
    <row r="1" spans="1:27" ht="53.25" customHeight="1" x14ac:dyDescent="0.25">
      <c r="A1" s="372" t="s">
        <v>0</v>
      </c>
      <c r="B1" s="372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7" ht="21" x14ac:dyDescent="0.35">
      <c r="A2" s="499" t="s">
        <v>89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</row>
    <row r="3" spans="1:27" ht="21" x14ac:dyDescent="0.25">
      <c r="A3" s="375" t="s">
        <v>90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7"/>
    </row>
    <row r="4" spans="1:27" ht="21" x14ac:dyDescent="0.35">
      <c r="A4" s="500" t="s">
        <v>91</v>
      </c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</row>
    <row r="5" spans="1:27" x14ac:dyDescent="0.25">
      <c r="A5" s="54"/>
      <c r="B5" s="54"/>
      <c r="C5" s="381" t="s">
        <v>151</v>
      </c>
      <c r="D5" s="382"/>
      <c r="E5" s="382"/>
      <c r="F5" s="382"/>
      <c r="G5" s="382"/>
      <c r="H5" s="382"/>
      <c r="I5" s="382"/>
      <c r="J5" s="382"/>
      <c r="K5" s="383"/>
      <c r="L5" s="301"/>
      <c r="M5" s="381" t="str">
        <f>CONCATENATE("acumulado ",C5)</f>
        <v>acumulado julio</v>
      </c>
      <c r="N5" s="382"/>
      <c r="O5" s="382"/>
      <c r="P5" s="382"/>
      <c r="Q5" s="382"/>
      <c r="R5" s="382"/>
      <c r="S5" s="382"/>
      <c r="T5" s="382"/>
      <c r="U5" s="383"/>
    </row>
    <row r="6" spans="1:27" x14ac:dyDescent="0.25">
      <c r="A6" s="4"/>
      <c r="B6" s="4"/>
      <c r="C6" s="5">
        <v>2019</v>
      </c>
      <c r="D6" s="5">
        <v>2022</v>
      </c>
      <c r="E6" s="5">
        <v>2023</v>
      </c>
      <c r="F6" s="5">
        <v>2024</v>
      </c>
      <c r="G6" s="5" t="str">
        <f>CONCATENATE("var ",RIGHT(F6,2),"/",RIGHT(E6,2))</f>
        <v>var 24/23</v>
      </c>
      <c r="H6" s="5" t="str">
        <f>CONCATENATE("var ",RIGHT(F6,2),"/",RIGHT(C6,2))</f>
        <v>var 24/19</v>
      </c>
      <c r="I6" s="5" t="str">
        <f>CONCATENATE("dif ",RIGHT(F6,2),"-",RIGHT(E6,2))</f>
        <v>dif 24-23</v>
      </c>
      <c r="J6" s="5" t="str">
        <f>CONCATENATE("dif ",RIGHT(F6,2),"-",RIGHT(C6,2))</f>
        <v>dif 24-19</v>
      </c>
      <c r="K6" s="5" t="str">
        <f>CONCATENATE("cuota ",RIGHT(F6,2))</f>
        <v>cuota 24</v>
      </c>
      <c r="L6" s="302"/>
      <c r="M6" s="5">
        <v>2019</v>
      </c>
      <c r="N6" s="5">
        <v>2022</v>
      </c>
      <c r="O6" s="5">
        <v>2023</v>
      </c>
      <c r="P6" s="5">
        <v>2024</v>
      </c>
      <c r="Q6" s="5" t="str">
        <f>CONCATENATE("var ",RIGHT(P6,2),"/",RIGHT(O6,2))</f>
        <v>var 24/23</v>
      </c>
      <c r="R6" s="5" t="str">
        <f>CONCATENATE("var ",RIGHT(P6,2),"/",RIGHT(M6,2))</f>
        <v>var 24/19</v>
      </c>
      <c r="S6" s="5" t="str">
        <f>CONCATENATE("dif ",RIGHT(P6,2),"-",RIGHT(O6,2))</f>
        <v>dif 24-23</v>
      </c>
      <c r="T6" s="5" t="str">
        <f>CONCATENATE("dif ",RIGHT(P6,2),"-",RIGHT(M6,2))</f>
        <v>dif 24-19</v>
      </c>
      <c r="U6" s="5" t="str">
        <f>CONCATENATE("cuota ",RIGHT(P6,2))</f>
        <v>cuota 24</v>
      </c>
      <c r="AA6" s="303"/>
    </row>
    <row r="7" spans="1:27" x14ac:dyDescent="0.25">
      <c r="A7" s="304" t="s">
        <v>92</v>
      </c>
      <c r="B7" s="304" t="s">
        <v>92</v>
      </c>
      <c r="C7" s="305">
        <v>718965</v>
      </c>
      <c r="D7" s="305">
        <v>721093</v>
      </c>
      <c r="E7" s="305">
        <v>765723</v>
      </c>
      <c r="F7" s="305">
        <v>845444</v>
      </c>
      <c r="G7" s="306">
        <f>IFERROR(F7/E7-1,"-")</f>
        <v>0.10411206141124141</v>
      </c>
      <c r="H7" s="306">
        <f>IFERROR(F7/C7-1,"-")</f>
        <v>0.1759181601329689</v>
      </c>
      <c r="I7" s="305">
        <f>IFERROR(F7-E7,"-")</f>
        <v>79721</v>
      </c>
      <c r="J7" s="305">
        <f>IFERROR(F7-C7,"-")</f>
        <v>126479</v>
      </c>
      <c r="K7" s="306">
        <f>F7/$F$7</f>
        <v>1</v>
      </c>
      <c r="L7" s="307"/>
      <c r="M7" s="305">
        <v>4842469</v>
      </c>
      <c r="N7" s="305">
        <v>4455943</v>
      </c>
      <c r="O7" s="305">
        <v>5172600</v>
      </c>
      <c r="P7" s="305">
        <v>5780117</v>
      </c>
      <c r="Q7" s="306">
        <f>IFERROR(P7/O7-1,"-")</f>
        <v>0.11744905850056075</v>
      </c>
      <c r="R7" s="306">
        <f>IFERROR(P7/M7-1,"-")</f>
        <v>0.19363015023947505</v>
      </c>
      <c r="S7" s="305">
        <f>IFERROR(P7-O7,"-")</f>
        <v>607517</v>
      </c>
      <c r="T7" s="305">
        <f>IFERROR(P7-M7,"-")</f>
        <v>937648</v>
      </c>
      <c r="U7" s="306">
        <f>P7/$P$7</f>
        <v>1</v>
      </c>
      <c r="AA7" s="308"/>
    </row>
    <row r="8" spans="1:27" x14ac:dyDescent="0.25">
      <c r="A8" s="309" t="s">
        <v>93</v>
      </c>
      <c r="B8" s="309" t="s">
        <v>93</v>
      </c>
      <c r="C8" s="310">
        <v>662384</v>
      </c>
      <c r="D8" s="310">
        <v>674358</v>
      </c>
      <c r="E8" s="310">
        <v>717093</v>
      </c>
      <c r="F8" s="310">
        <v>794751</v>
      </c>
      <c r="G8" s="311">
        <f>IFERROR(F8/E8-1,"-")</f>
        <v>0.10829557672435786</v>
      </c>
      <c r="H8" s="312">
        <f>IFERROR(F8/C8-1,"-")</f>
        <v>0.19983423512645238</v>
      </c>
      <c r="I8" s="310">
        <f>IFERROR(F8-E8,"-")</f>
        <v>77658</v>
      </c>
      <c r="J8" s="310">
        <f>IFERROR(F8-C8,"-")</f>
        <v>132367</v>
      </c>
      <c r="K8" s="311">
        <f>F8/$F$7</f>
        <v>0.94003978974361402</v>
      </c>
      <c r="L8" s="302"/>
      <c r="M8" s="310">
        <v>4353524</v>
      </c>
      <c r="N8" s="310">
        <v>4103308</v>
      </c>
      <c r="O8" s="310">
        <v>4755748</v>
      </c>
      <c r="P8" s="310">
        <v>5358895</v>
      </c>
      <c r="Q8" s="311">
        <f>IFERROR(P8/O8-1,"-")</f>
        <v>0.12682484437779284</v>
      </c>
      <c r="R8" s="311">
        <f>IFERROR(P8/M8-1,"-")</f>
        <v>0.23093268809359957</v>
      </c>
      <c r="S8" s="310">
        <f>IFERROR(P8-O8,"-")</f>
        <v>603147</v>
      </c>
      <c r="T8" s="310">
        <f>IFERROR(P8-M8,"-")</f>
        <v>1005371</v>
      </c>
      <c r="U8" s="311">
        <f>P8/$P$7</f>
        <v>0.92712569659057076</v>
      </c>
    </row>
    <row r="9" spans="1:27" x14ac:dyDescent="0.25">
      <c r="A9" s="309" t="s">
        <v>94</v>
      </c>
      <c r="B9" s="309" t="s">
        <v>94</v>
      </c>
      <c r="C9" s="310">
        <v>56581</v>
      </c>
      <c r="D9" s="310">
        <v>46735</v>
      </c>
      <c r="E9" s="310">
        <v>48630</v>
      </c>
      <c r="F9" s="310">
        <v>50693</v>
      </c>
      <c r="G9" s="311">
        <f>IFERROR(F9/E9-1,"-")</f>
        <v>4.2422373020769122E-2</v>
      </c>
      <c r="H9" s="312">
        <f>IFERROR(F9/C9-1,"-")</f>
        <v>-0.10406320142804126</v>
      </c>
      <c r="I9" s="310">
        <f t="shared" ref="I9" si="0">IFERROR(F9-E9,"-")</f>
        <v>2063</v>
      </c>
      <c r="J9" s="310">
        <f>IFERROR(F9-C9,"-")</f>
        <v>-5888</v>
      </c>
      <c r="K9" s="311">
        <f>F9/$F$7</f>
        <v>5.9960210256385996E-2</v>
      </c>
      <c r="L9" s="302"/>
      <c r="M9" s="310">
        <v>488945</v>
      </c>
      <c r="N9" s="310">
        <v>352635</v>
      </c>
      <c r="O9" s="310">
        <v>416852</v>
      </c>
      <c r="P9" s="310">
        <v>421222</v>
      </c>
      <c r="Q9" s="311">
        <f>IFERROR(P9/O9-1,"-")</f>
        <v>1.0483337011697236E-2</v>
      </c>
      <c r="R9" s="311">
        <f>IFERROR(P9/M9-1,"-")</f>
        <v>-0.13850842119256768</v>
      </c>
      <c r="S9" s="310">
        <f>IFERROR(P9-O9,"-")</f>
        <v>4370</v>
      </c>
      <c r="T9" s="310">
        <f>IFERROR(P9-M9,"-")</f>
        <v>-67723</v>
      </c>
      <c r="U9" s="311">
        <f>P9/$P$7</f>
        <v>7.2874303409429256E-2</v>
      </c>
    </row>
    <row r="10" spans="1:27" ht="21" x14ac:dyDescent="0.35">
      <c r="A10" s="500" t="s">
        <v>95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500"/>
      <c r="N10" s="500"/>
      <c r="O10" s="500"/>
      <c r="P10" s="500"/>
      <c r="Q10" s="500"/>
      <c r="R10" s="500"/>
      <c r="S10" s="500"/>
      <c r="T10" s="500"/>
      <c r="U10" s="500"/>
    </row>
    <row r="11" spans="1:27" x14ac:dyDescent="0.25">
      <c r="A11" s="54"/>
      <c r="B11" s="54"/>
      <c r="C11" s="381" t="s">
        <v>151</v>
      </c>
      <c r="D11" s="382"/>
      <c r="E11" s="382"/>
      <c r="F11" s="382"/>
      <c r="G11" s="382"/>
      <c r="H11" s="382"/>
      <c r="I11" s="382"/>
      <c r="J11" s="382"/>
      <c r="K11" s="383"/>
      <c r="L11" s="301"/>
      <c r="M11" s="381" t="str">
        <f>CONCATENATE("acumulado ",C11)</f>
        <v>acumulado julio</v>
      </c>
      <c r="N11" s="382"/>
      <c r="O11" s="382"/>
      <c r="P11" s="382"/>
      <c r="Q11" s="382"/>
      <c r="R11" s="382"/>
      <c r="S11" s="382"/>
      <c r="T11" s="382"/>
      <c r="U11" s="383"/>
      <c r="Z11" s="313"/>
    </row>
    <row r="12" spans="1:27" x14ac:dyDescent="0.25">
      <c r="A12" s="4" t="s">
        <v>96</v>
      </c>
      <c r="B12" s="4" t="s">
        <v>96</v>
      </c>
      <c r="C12" s="5">
        <f>C$6</f>
        <v>2019</v>
      </c>
      <c r="D12" s="5">
        <f t="shared" ref="D12" si="1">D$6</f>
        <v>2022</v>
      </c>
      <c r="E12" s="5">
        <f>E$6</f>
        <v>2023</v>
      </c>
      <c r="F12" s="5">
        <f>F$6</f>
        <v>2024</v>
      </c>
      <c r="G12" s="5" t="str">
        <f>CONCATENATE("var ",RIGHT(F12,2),"/",RIGHT(E12,2))</f>
        <v>var 24/23</v>
      </c>
      <c r="H12" s="5" t="str">
        <f>CONCATENATE("var ",RIGHT(F12,2),"/",RIGHT(C12,2))</f>
        <v>var 24/19</v>
      </c>
      <c r="I12" s="5" t="str">
        <f>CONCATENATE("dif ",RIGHT(F12,2),"-",RIGHT(E12,2))</f>
        <v>dif 24-23</v>
      </c>
      <c r="J12" s="5" t="str">
        <f>CONCATENATE("dif ",RIGHT(F12,2),"-",RIGHT(C12,2))</f>
        <v>dif 24-19</v>
      </c>
      <c r="K12" s="5" t="str">
        <f>CONCATENATE("cuota ",RIGHT(F12,2))</f>
        <v>cuota 24</v>
      </c>
      <c r="L12" s="302"/>
      <c r="M12" s="5">
        <f>M$6</f>
        <v>2019</v>
      </c>
      <c r="N12" s="5">
        <f>N$6</f>
        <v>2022</v>
      </c>
      <c r="O12" s="5">
        <f t="shared" ref="O12:P12" si="2">O$6</f>
        <v>2023</v>
      </c>
      <c r="P12" s="5">
        <f t="shared" si="2"/>
        <v>2024</v>
      </c>
      <c r="Q12" s="5" t="str">
        <f>CONCATENATE("var ",RIGHT(P12,2),"/",RIGHT(O12,2))</f>
        <v>var 24/23</v>
      </c>
      <c r="R12" s="5" t="str">
        <f>CONCATENATE("var ",RIGHT(P12,2),"/",RIGHT(M12,2))</f>
        <v>var 24/19</v>
      </c>
      <c r="S12" s="5" t="str">
        <f>CONCATENATE("dif ",RIGHT(P12,2),"-",RIGHT(O12,2))</f>
        <v>dif 24-23</v>
      </c>
      <c r="T12" s="5" t="str">
        <f>CONCATENATE("dif ",RIGHT(P12,2),"-",RIGHT(M12,2))</f>
        <v>dif 24-19</v>
      </c>
      <c r="U12" s="5" t="str">
        <f>CONCATENATE("cuota ",RIGHT(P12,2))</f>
        <v>cuota 24</v>
      </c>
      <c r="Z12" s="314"/>
    </row>
    <row r="13" spans="1:27" x14ac:dyDescent="0.25">
      <c r="A13" s="315" t="s">
        <v>97</v>
      </c>
      <c r="B13" s="315" t="s">
        <v>97</v>
      </c>
      <c r="C13" s="316">
        <v>718965</v>
      </c>
      <c r="D13" s="316">
        <v>721093</v>
      </c>
      <c r="E13" s="316">
        <v>765723</v>
      </c>
      <c r="F13" s="316">
        <v>845444</v>
      </c>
      <c r="G13" s="317">
        <f>IFERROR(F13/E13-1,"-")</f>
        <v>0.10411206141124141</v>
      </c>
      <c r="H13" s="317">
        <f>IFERROR(F13/C13-1,"-")</f>
        <v>0.1759181601329689</v>
      </c>
      <c r="I13" s="316">
        <f>IFERROR(F13-E13,"-")</f>
        <v>79721</v>
      </c>
      <c r="J13" s="316">
        <f>IFERROR(F13-C13,"-")</f>
        <v>126479</v>
      </c>
      <c r="K13" s="317">
        <f>IFERROR(F13/$F$7,"-")</f>
        <v>1</v>
      </c>
      <c r="L13" s="307"/>
      <c r="M13" s="305">
        <v>4842469</v>
      </c>
      <c r="N13" s="305">
        <v>4455943</v>
      </c>
      <c r="O13" s="305">
        <v>5172600</v>
      </c>
      <c r="P13" s="305">
        <v>5780117</v>
      </c>
      <c r="Q13" s="306">
        <f t="shared" ref="Q13:Q47" si="3">IFERROR(P13/O13-1,"-")</f>
        <v>0.11744905850056075</v>
      </c>
      <c r="R13" s="306">
        <f t="shared" ref="R13:R47" si="4">IFERROR(P13/M13-1,"-")</f>
        <v>0.19363015023947505</v>
      </c>
      <c r="S13" s="305">
        <f t="shared" ref="S13:S47" si="5">IFERROR(P13-O13,"-")</f>
        <v>607517</v>
      </c>
      <c r="T13" s="305">
        <f t="shared" ref="T13:T47" si="6">IFERROR(P13-M13,"-")</f>
        <v>937648</v>
      </c>
      <c r="U13" s="306">
        <f>P13/$P$13</f>
        <v>1</v>
      </c>
      <c r="Z13" s="314"/>
    </row>
    <row r="14" spans="1:27" x14ac:dyDescent="0.25">
      <c r="A14" s="318" t="s">
        <v>98</v>
      </c>
      <c r="B14" s="318" t="s">
        <v>98</v>
      </c>
      <c r="C14" s="319">
        <v>320668</v>
      </c>
      <c r="D14" s="319">
        <v>314285</v>
      </c>
      <c r="E14" s="319">
        <v>330308</v>
      </c>
      <c r="F14" s="319">
        <v>358023</v>
      </c>
      <c r="G14" s="320">
        <f t="shared" ref="G14:G47" si="7">IFERROR(F14/E14-1,"-")</f>
        <v>8.3906535718178077E-2</v>
      </c>
      <c r="H14" s="320">
        <f t="shared" ref="H14:H47" si="8">IFERROR(F14/C14-1,"-")</f>
        <v>0.11649119962079157</v>
      </c>
      <c r="I14" s="319">
        <f t="shared" ref="I14:I47" si="9">IFERROR(F14-E14,"-")</f>
        <v>27715</v>
      </c>
      <c r="J14" s="319">
        <f t="shared" ref="J14:J47" si="10">IFERROR(F14-C14,"-")</f>
        <v>37355</v>
      </c>
      <c r="K14" s="320">
        <f t="shared" ref="K14:K20" si="11">IFERROR(F14/$F$7,"-")</f>
        <v>0.42347334654926877</v>
      </c>
      <c r="L14" s="307"/>
      <c r="M14" s="319">
        <v>1925908</v>
      </c>
      <c r="N14" s="319">
        <v>1745277</v>
      </c>
      <c r="O14" s="319">
        <v>2012794</v>
      </c>
      <c r="P14" s="319">
        <v>2223125</v>
      </c>
      <c r="Q14" s="320">
        <f>IFERROR(P14/O14-1,"-")</f>
        <v>0.10449703248320485</v>
      </c>
      <c r="R14" s="320">
        <f t="shared" si="4"/>
        <v>0.15432564795410797</v>
      </c>
      <c r="S14" s="319">
        <f t="shared" si="5"/>
        <v>210331</v>
      </c>
      <c r="T14" s="319">
        <f t="shared" si="6"/>
        <v>297217</v>
      </c>
      <c r="U14" s="320">
        <f t="shared" ref="U14:U47" si="12">P14/$P$13</f>
        <v>0.3846159169442418</v>
      </c>
    </row>
    <row r="15" spans="1:27" x14ac:dyDescent="0.25">
      <c r="A15" s="309" t="s">
        <v>99</v>
      </c>
      <c r="B15" s="309" t="s">
        <v>99</v>
      </c>
      <c r="C15" s="310">
        <v>130272</v>
      </c>
      <c r="D15" s="310">
        <v>125634</v>
      </c>
      <c r="E15" s="310">
        <v>137128</v>
      </c>
      <c r="F15" s="310">
        <v>136837</v>
      </c>
      <c r="G15" s="311">
        <f t="shared" si="7"/>
        <v>-2.1221048946968857E-3</v>
      </c>
      <c r="H15" s="311">
        <f t="shared" si="8"/>
        <v>5.0394559076393897E-2</v>
      </c>
      <c r="I15" s="310">
        <f t="shared" si="9"/>
        <v>-291</v>
      </c>
      <c r="J15" s="310">
        <f t="shared" si="10"/>
        <v>6565</v>
      </c>
      <c r="K15" s="311">
        <f t="shared" si="11"/>
        <v>0.16185223385582015</v>
      </c>
      <c r="L15" s="302"/>
      <c r="M15" s="310">
        <v>821311</v>
      </c>
      <c r="N15" s="310">
        <v>721651</v>
      </c>
      <c r="O15" s="310">
        <v>825668</v>
      </c>
      <c r="P15" s="310">
        <v>878364</v>
      </c>
      <c r="Q15" s="311">
        <f t="shared" si="3"/>
        <v>6.3822262701231036E-2</v>
      </c>
      <c r="R15" s="311">
        <f>IFERROR(P15/M15-1,"-")</f>
        <v>6.9465768752640544E-2</v>
      </c>
      <c r="S15" s="310">
        <f>IFERROR(P15-O15,"-")</f>
        <v>52696</v>
      </c>
      <c r="T15" s="310">
        <f t="shared" si="6"/>
        <v>57053</v>
      </c>
      <c r="U15" s="311">
        <f t="shared" si="12"/>
        <v>0.15196301389746955</v>
      </c>
    </row>
    <row r="16" spans="1:27" x14ac:dyDescent="0.25">
      <c r="A16" s="321" t="s">
        <v>100</v>
      </c>
      <c r="B16" s="321" t="s">
        <v>100</v>
      </c>
      <c r="C16" s="322">
        <v>190396</v>
      </c>
      <c r="D16" s="322">
        <v>188651</v>
      </c>
      <c r="E16" s="322">
        <v>193180</v>
      </c>
      <c r="F16" s="322">
        <v>221186</v>
      </c>
      <c r="G16" s="323">
        <f t="shared" si="7"/>
        <v>0.14497359975152713</v>
      </c>
      <c r="H16" s="323">
        <f t="shared" si="8"/>
        <v>0.1617155822601315</v>
      </c>
      <c r="I16" s="322">
        <f t="shared" si="9"/>
        <v>28006</v>
      </c>
      <c r="J16" s="322">
        <f t="shared" si="10"/>
        <v>30790</v>
      </c>
      <c r="K16" s="323">
        <f t="shared" si="11"/>
        <v>0.26162111269344868</v>
      </c>
      <c r="L16" s="302"/>
      <c r="M16" s="322">
        <v>1104597</v>
      </c>
      <c r="N16" s="322">
        <v>1023626</v>
      </c>
      <c r="O16" s="322">
        <v>1187126</v>
      </c>
      <c r="P16" s="322">
        <v>1344761</v>
      </c>
      <c r="Q16" s="323">
        <f t="shared" si="3"/>
        <v>0.13278708410059248</v>
      </c>
      <c r="R16" s="323">
        <f t="shared" si="4"/>
        <v>0.21742228161039723</v>
      </c>
      <c r="S16" s="322">
        <f t="shared" si="5"/>
        <v>157635</v>
      </c>
      <c r="T16" s="322">
        <f t="shared" si="6"/>
        <v>240164</v>
      </c>
      <c r="U16" s="323">
        <f t="shared" si="12"/>
        <v>0.23265290304677225</v>
      </c>
    </row>
    <row r="17" spans="1:22" x14ac:dyDescent="0.25">
      <c r="A17" s="318" t="s">
        <v>101</v>
      </c>
      <c r="B17" s="318" t="s">
        <v>101</v>
      </c>
      <c r="C17" s="319">
        <v>398297</v>
      </c>
      <c r="D17" s="319">
        <v>406808</v>
      </c>
      <c r="E17" s="319">
        <v>435415</v>
      </c>
      <c r="F17" s="319">
        <v>487421</v>
      </c>
      <c r="G17" s="320">
        <f t="shared" si="7"/>
        <v>0.11944007441176807</v>
      </c>
      <c r="H17" s="320">
        <f t="shared" si="8"/>
        <v>0.22376266956567581</v>
      </c>
      <c r="I17" s="319">
        <f t="shared" si="9"/>
        <v>52006</v>
      </c>
      <c r="J17" s="319">
        <f t="shared" si="10"/>
        <v>89124</v>
      </c>
      <c r="K17" s="320">
        <f t="shared" si="11"/>
        <v>0.57652665345073117</v>
      </c>
      <c r="L17" s="307"/>
      <c r="M17" s="319">
        <v>2916561</v>
      </c>
      <c r="N17" s="319">
        <v>2710666</v>
      </c>
      <c r="O17" s="319">
        <v>3159806</v>
      </c>
      <c r="P17" s="319">
        <v>3556992</v>
      </c>
      <c r="Q17" s="320">
        <f t="shared" si="3"/>
        <v>0.12569948914585272</v>
      </c>
      <c r="R17" s="320">
        <f t="shared" si="4"/>
        <v>0.21958429808257063</v>
      </c>
      <c r="S17" s="319">
        <f t="shared" si="5"/>
        <v>397186</v>
      </c>
      <c r="T17" s="319">
        <f t="shared" si="6"/>
        <v>640431</v>
      </c>
      <c r="U17" s="320">
        <f t="shared" si="12"/>
        <v>0.6153840830557582</v>
      </c>
    </row>
    <row r="18" spans="1:22" x14ac:dyDescent="0.25">
      <c r="A18" s="309" t="s">
        <v>29</v>
      </c>
      <c r="B18" s="309" t="s">
        <v>29</v>
      </c>
      <c r="C18" s="310">
        <v>194437</v>
      </c>
      <c r="D18" s="310">
        <v>211513</v>
      </c>
      <c r="E18" s="310">
        <v>219365</v>
      </c>
      <c r="F18" s="310">
        <v>234824</v>
      </c>
      <c r="G18" s="311">
        <f t="shared" si="7"/>
        <v>7.0471588448476341E-2</v>
      </c>
      <c r="H18" s="311">
        <f>IFERROR(F18/C18-1,"-")</f>
        <v>0.20771252385091321</v>
      </c>
      <c r="I18" s="310">
        <f t="shared" si="9"/>
        <v>15459</v>
      </c>
      <c r="J18" s="310">
        <f t="shared" si="10"/>
        <v>40387</v>
      </c>
      <c r="K18" s="311">
        <f t="shared" si="11"/>
        <v>0.2777522816413624</v>
      </c>
      <c r="L18" s="302"/>
      <c r="M18" s="310">
        <v>1313373</v>
      </c>
      <c r="N18" s="310">
        <v>1258514</v>
      </c>
      <c r="O18" s="310">
        <v>1459105</v>
      </c>
      <c r="P18" s="310">
        <v>1597647</v>
      </c>
      <c r="Q18" s="311">
        <f t="shared" si="3"/>
        <v>9.4949986464305081E-2</v>
      </c>
      <c r="R18" s="311">
        <f t="shared" si="4"/>
        <v>0.21644574694317598</v>
      </c>
      <c r="S18" s="310">
        <f t="shared" si="5"/>
        <v>138542</v>
      </c>
      <c r="T18" s="310">
        <f t="shared" si="6"/>
        <v>284274</v>
      </c>
      <c r="U18" s="311">
        <f t="shared" si="12"/>
        <v>0.2764039205434769</v>
      </c>
      <c r="V18" s="324"/>
    </row>
    <row r="19" spans="1:22" x14ac:dyDescent="0.25">
      <c r="A19" s="309" t="s">
        <v>22</v>
      </c>
      <c r="B19" s="309" t="s">
        <v>22</v>
      </c>
      <c r="C19" s="310">
        <v>57395</v>
      </c>
      <c r="D19" s="310">
        <v>40798</v>
      </c>
      <c r="E19" s="310">
        <v>47134</v>
      </c>
      <c r="F19" s="310">
        <v>48134</v>
      </c>
      <c r="G19" s="311">
        <f>IFERROR(F19/E19-1,"-")</f>
        <v>2.1216107268638318E-2</v>
      </c>
      <c r="H19" s="311">
        <f t="shared" si="8"/>
        <v>-0.16135551877341237</v>
      </c>
      <c r="I19" s="310">
        <f t="shared" si="9"/>
        <v>1000</v>
      </c>
      <c r="J19" s="310">
        <f t="shared" si="10"/>
        <v>-9261</v>
      </c>
      <c r="K19" s="311">
        <f t="shared" si="11"/>
        <v>5.6933398309054174E-2</v>
      </c>
      <c r="L19" s="302"/>
      <c r="M19" s="310">
        <v>485937</v>
      </c>
      <c r="N19" s="310">
        <v>363971</v>
      </c>
      <c r="O19" s="310">
        <v>446330</v>
      </c>
      <c r="P19" s="310">
        <v>493037</v>
      </c>
      <c r="Q19" s="311">
        <f t="shared" si="3"/>
        <v>0.10464678601035104</v>
      </c>
      <c r="R19" s="311">
        <f t="shared" si="4"/>
        <v>1.4610947509656524E-2</v>
      </c>
      <c r="S19" s="310">
        <f t="shared" si="5"/>
        <v>46707</v>
      </c>
      <c r="T19" s="310">
        <f t="shared" si="6"/>
        <v>7100</v>
      </c>
      <c r="U19" s="311">
        <f t="shared" si="12"/>
        <v>8.5298792394686823E-2</v>
      </c>
      <c r="V19" s="324"/>
    </row>
    <row r="20" spans="1:22" x14ac:dyDescent="0.25">
      <c r="A20" s="309" t="s">
        <v>32</v>
      </c>
      <c r="B20" s="309" t="s">
        <v>32</v>
      </c>
      <c r="C20" s="310">
        <v>21208</v>
      </c>
      <c r="D20" s="310">
        <v>24836</v>
      </c>
      <c r="E20" s="310">
        <v>23412</v>
      </c>
      <c r="F20" s="310">
        <v>24949</v>
      </c>
      <c r="G20" s="311">
        <f t="shared" si="7"/>
        <v>6.5650093968904866E-2</v>
      </c>
      <c r="H20" s="311">
        <f t="shared" si="8"/>
        <v>0.1763956997359486</v>
      </c>
      <c r="I20" s="310">
        <f t="shared" si="9"/>
        <v>1537</v>
      </c>
      <c r="J20" s="310">
        <f t="shared" si="10"/>
        <v>3741</v>
      </c>
      <c r="K20" s="311">
        <f t="shared" si="11"/>
        <v>2.9509937973419883E-2</v>
      </c>
      <c r="L20" s="302"/>
      <c r="M20" s="310">
        <v>142130</v>
      </c>
      <c r="N20" s="310">
        <v>138507</v>
      </c>
      <c r="O20" s="310">
        <v>141060</v>
      </c>
      <c r="P20" s="310">
        <v>150226</v>
      </c>
      <c r="Q20" s="311">
        <f t="shared" si="3"/>
        <v>6.4979441372465585E-2</v>
      </c>
      <c r="R20" s="311">
        <f t="shared" si="4"/>
        <v>5.6961936255540691E-2</v>
      </c>
      <c r="S20" s="310">
        <f t="shared" si="5"/>
        <v>9166</v>
      </c>
      <c r="T20" s="310">
        <f t="shared" si="6"/>
        <v>8096</v>
      </c>
      <c r="U20" s="311">
        <f t="shared" si="12"/>
        <v>2.5990131341632011E-2</v>
      </c>
      <c r="V20" s="324"/>
    </row>
    <row r="21" spans="1:22" x14ac:dyDescent="0.25">
      <c r="A21" s="309" t="s">
        <v>103</v>
      </c>
      <c r="B21" s="309" t="s">
        <v>103</v>
      </c>
      <c r="C21" s="310">
        <v>16593</v>
      </c>
      <c r="D21" s="310">
        <v>16069</v>
      </c>
      <c r="E21" s="310">
        <v>19007</v>
      </c>
      <c r="F21" s="310">
        <v>20461</v>
      </c>
      <c r="G21" s="311">
        <f t="shared" si="7"/>
        <v>7.6498132267059482E-2</v>
      </c>
      <c r="H21" s="311">
        <f t="shared" si="8"/>
        <v>0.23311034773699757</v>
      </c>
      <c r="I21" s="310">
        <f t="shared" si="9"/>
        <v>1454</v>
      </c>
      <c r="J21" s="310">
        <f t="shared" si="10"/>
        <v>3868</v>
      </c>
      <c r="K21" s="311">
        <f>IFERROR(F21/$F$7,"-")</f>
        <v>2.4201484663679676E-2</v>
      </c>
      <c r="L21" s="302"/>
      <c r="M21" s="310">
        <v>103798</v>
      </c>
      <c r="N21" s="310">
        <v>117674</v>
      </c>
      <c r="O21" s="310">
        <v>116141</v>
      </c>
      <c r="P21" s="310">
        <v>127444</v>
      </c>
      <c r="Q21" s="311">
        <f t="shared" si="3"/>
        <v>9.7321359382130268E-2</v>
      </c>
      <c r="R21" s="311">
        <f t="shared" si="4"/>
        <v>0.22780785756950994</v>
      </c>
      <c r="S21" s="310">
        <f t="shared" si="5"/>
        <v>11303</v>
      </c>
      <c r="T21" s="310">
        <f t="shared" si="6"/>
        <v>23646</v>
      </c>
      <c r="U21" s="311">
        <f t="shared" si="12"/>
        <v>2.2048688633811393E-2</v>
      </c>
      <c r="V21" s="324"/>
    </row>
    <row r="22" spans="1:22" x14ac:dyDescent="0.25">
      <c r="A22" s="309" t="s">
        <v>28</v>
      </c>
      <c r="B22" s="309" t="s">
        <v>28</v>
      </c>
      <c r="C22" s="310">
        <v>1392</v>
      </c>
      <c r="D22" s="310">
        <v>1750</v>
      </c>
      <c r="E22" s="310">
        <v>2020</v>
      </c>
      <c r="F22" s="310">
        <v>2294</v>
      </c>
      <c r="G22" s="311">
        <f t="shared" si="7"/>
        <v>0.13564356435643554</v>
      </c>
      <c r="H22" s="311">
        <f t="shared" si="8"/>
        <v>0.64798850574712641</v>
      </c>
      <c r="I22" s="310">
        <f t="shared" si="9"/>
        <v>274</v>
      </c>
      <c r="J22" s="310">
        <f t="shared" si="10"/>
        <v>902</v>
      </c>
      <c r="K22" s="311">
        <f t="shared" ref="K22:K47" si="13">IFERROR(F22/$F$7,"-")</f>
        <v>2.7133671774830742E-3</v>
      </c>
      <c r="L22" s="302"/>
      <c r="M22" s="310">
        <v>9785</v>
      </c>
      <c r="N22" s="310">
        <v>12191</v>
      </c>
      <c r="O22" s="310">
        <v>14960</v>
      </c>
      <c r="P22" s="310">
        <v>15810</v>
      </c>
      <c r="Q22" s="311">
        <f t="shared" si="3"/>
        <v>5.6818181818181879E-2</v>
      </c>
      <c r="R22" s="311">
        <f t="shared" si="4"/>
        <v>0.61573837506387319</v>
      </c>
      <c r="S22" s="310">
        <f t="shared" si="5"/>
        <v>850</v>
      </c>
      <c r="T22" s="310">
        <f t="shared" si="6"/>
        <v>6025</v>
      </c>
      <c r="U22" s="311">
        <f t="shared" si="12"/>
        <v>2.7352387503574755E-3</v>
      </c>
      <c r="V22" s="324"/>
    </row>
    <row r="23" spans="1:22" x14ac:dyDescent="0.25">
      <c r="A23" s="309" t="s">
        <v>104</v>
      </c>
      <c r="B23" s="309" t="s">
        <v>104</v>
      </c>
      <c r="C23" s="310">
        <f>C24+C25+C26+C27</f>
        <v>9109</v>
      </c>
      <c r="D23" s="310">
        <f t="shared" ref="D23:E23" si="14">D24+D25+D26+D27</f>
        <v>3323</v>
      </c>
      <c r="E23" s="310">
        <f t="shared" si="14"/>
        <v>4980</v>
      </c>
      <c r="F23" s="310">
        <f>F24+F25+F26+F27</f>
        <v>4033</v>
      </c>
      <c r="G23" s="311">
        <f t="shared" si="7"/>
        <v>-0.19016064257028109</v>
      </c>
      <c r="H23" s="311">
        <f t="shared" si="8"/>
        <v>-0.5572510703699638</v>
      </c>
      <c r="I23" s="310">
        <f t="shared" si="9"/>
        <v>-947</v>
      </c>
      <c r="J23" s="310">
        <f t="shared" si="10"/>
        <v>-5076</v>
      </c>
      <c r="K23" s="311">
        <f t="shared" si="13"/>
        <v>4.7702745539621788E-3</v>
      </c>
      <c r="L23" s="302"/>
      <c r="M23" s="310">
        <f>M24+M25+M26+M27</f>
        <v>228636</v>
      </c>
      <c r="N23" s="310">
        <f t="shared" ref="N23:P23" si="15">N24+N25+N26+N27</f>
        <v>124674</v>
      </c>
      <c r="O23" s="310">
        <f t="shared" si="15"/>
        <v>176876</v>
      </c>
      <c r="P23" s="310">
        <f t="shared" si="15"/>
        <v>174646</v>
      </c>
      <c r="Q23" s="311">
        <f t="shared" si="3"/>
        <v>-1.2607702571292845E-2</v>
      </c>
      <c r="R23" s="311">
        <f t="shared" si="4"/>
        <v>-0.23613954057978626</v>
      </c>
      <c r="S23" s="310">
        <f t="shared" si="5"/>
        <v>-2230</v>
      </c>
      <c r="T23" s="310">
        <f t="shared" si="6"/>
        <v>-53990</v>
      </c>
      <c r="U23" s="311">
        <f t="shared" si="12"/>
        <v>3.0214959316567466E-2</v>
      </c>
      <c r="V23" s="324"/>
    </row>
    <row r="24" spans="1:22" x14ac:dyDescent="0.25">
      <c r="A24" s="325" t="s">
        <v>27</v>
      </c>
      <c r="B24" s="325" t="s">
        <v>27</v>
      </c>
      <c r="C24" s="310">
        <v>0</v>
      </c>
      <c r="D24" s="310">
        <v>0</v>
      </c>
      <c r="E24" s="310">
        <v>0</v>
      </c>
      <c r="F24" s="310">
        <v>0</v>
      </c>
      <c r="G24" s="311" t="str">
        <f>IFERROR(F24/E24-1,"-")</f>
        <v>-</v>
      </c>
      <c r="H24" s="311" t="str">
        <f t="shared" si="8"/>
        <v>-</v>
      </c>
      <c r="I24" s="310">
        <f>IFERROR(F24-E24,"-")</f>
        <v>0</v>
      </c>
      <c r="J24" s="310">
        <f t="shared" si="10"/>
        <v>0</v>
      </c>
      <c r="K24" s="311">
        <f t="shared" si="13"/>
        <v>0</v>
      </c>
      <c r="L24" s="302"/>
      <c r="M24" s="310">
        <v>57829</v>
      </c>
      <c r="N24" s="310">
        <v>29037</v>
      </c>
      <c r="O24" s="310">
        <v>42208</v>
      </c>
      <c r="P24" s="310">
        <v>41145</v>
      </c>
      <c r="Q24" s="311">
        <f t="shared" si="3"/>
        <v>-2.5184799090219867E-2</v>
      </c>
      <c r="R24" s="311">
        <f t="shared" si="4"/>
        <v>-0.28850576700271491</v>
      </c>
      <c r="S24" s="310">
        <f t="shared" si="5"/>
        <v>-1063</v>
      </c>
      <c r="T24" s="310">
        <f t="shared" si="6"/>
        <v>-16684</v>
      </c>
      <c r="U24" s="311">
        <f t="shared" si="12"/>
        <v>7.1183680191940751E-3</v>
      </c>
      <c r="V24" s="324"/>
    </row>
    <row r="25" spans="1:22" x14ac:dyDescent="0.25">
      <c r="A25" s="325" t="s">
        <v>37</v>
      </c>
      <c r="B25" s="325" t="s">
        <v>37</v>
      </c>
      <c r="C25" s="310">
        <v>2612</v>
      </c>
      <c r="D25" s="310">
        <v>0</v>
      </c>
      <c r="E25" s="310">
        <v>547</v>
      </c>
      <c r="F25" s="310">
        <v>2</v>
      </c>
      <c r="G25" s="311">
        <f t="shared" si="7"/>
        <v>-0.99634369287020108</v>
      </c>
      <c r="H25" s="311">
        <f>IFERROR(F25/C25-1,"-")</f>
        <v>-0.99923430321592654</v>
      </c>
      <c r="I25" s="310">
        <f t="shared" si="9"/>
        <v>-545</v>
      </c>
      <c r="J25" s="310">
        <f>IFERROR(F25-C25,"-")</f>
        <v>-2610</v>
      </c>
      <c r="K25" s="311">
        <f>IFERROR(F25/$F$7,"-")</f>
        <v>2.3656209045188092E-6</v>
      </c>
      <c r="L25" s="302"/>
      <c r="M25" s="310">
        <v>62268</v>
      </c>
      <c r="N25" s="310">
        <v>25790</v>
      </c>
      <c r="O25" s="310">
        <v>39678</v>
      </c>
      <c r="P25" s="310">
        <v>41178</v>
      </c>
      <c r="Q25" s="311">
        <f>IFERROR(P25/O25-1,"-")</f>
        <v>3.7804324814758816E-2</v>
      </c>
      <c r="R25" s="311">
        <f>IFERROR(P25/M25-1,"-")</f>
        <v>-0.3386972441703604</v>
      </c>
      <c r="S25" s="310">
        <f>IFERROR(P25-O25,"-")</f>
        <v>1500</v>
      </c>
      <c r="T25" s="310">
        <f>IFERROR(P25-M25,"-")</f>
        <v>-21090</v>
      </c>
      <c r="U25" s="311">
        <f>P25/$P$13</f>
        <v>7.1240772461872316E-3</v>
      </c>
      <c r="V25" s="324"/>
    </row>
    <row r="26" spans="1:22" x14ac:dyDescent="0.25">
      <c r="A26" s="325" t="s">
        <v>25</v>
      </c>
      <c r="B26" s="325" t="s">
        <v>25</v>
      </c>
      <c r="C26" s="310">
        <v>3101</v>
      </c>
      <c r="D26" s="310">
        <v>3141</v>
      </c>
      <c r="E26" s="310">
        <v>1439</v>
      </c>
      <c r="F26" s="310">
        <v>1812</v>
      </c>
      <c r="G26" s="311">
        <f t="shared" si="7"/>
        <v>0.25920778318276572</v>
      </c>
      <c r="H26" s="311">
        <f t="shared" si="8"/>
        <v>-0.41567236375362782</v>
      </c>
      <c r="I26" s="310">
        <f t="shared" si="9"/>
        <v>373</v>
      </c>
      <c r="J26" s="310">
        <f t="shared" si="10"/>
        <v>-1289</v>
      </c>
      <c r="K26" s="311">
        <f t="shared" si="13"/>
        <v>2.143252539494041E-3</v>
      </c>
      <c r="L26" s="302"/>
      <c r="M26" s="310">
        <v>62659</v>
      </c>
      <c r="N26" s="310">
        <v>49486</v>
      </c>
      <c r="O26" s="310">
        <v>58802</v>
      </c>
      <c r="P26" s="310">
        <v>52092</v>
      </c>
      <c r="Q26" s="311">
        <f t="shared" si="3"/>
        <v>-0.11411176490595554</v>
      </c>
      <c r="R26" s="311">
        <f t="shared" si="4"/>
        <v>-0.16864297227852343</v>
      </c>
      <c r="S26" s="310">
        <f t="shared" si="5"/>
        <v>-6710</v>
      </c>
      <c r="T26" s="310">
        <f t="shared" si="6"/>
        <v>-10567</v>
      </c>
      <c r="U26" s="311">
        <f t="shared" si="12"/>
        <v>9.0122743190146504E-3</v>
      </c>
      <c r="V26" s="324"/>
    </row>
    <row r="27" spans="1:22" x14ac:dyDescent="0.25">
      <c r="A27" s="325" t="s">
        <v>36</v>
      </c>
      <c r="B27" s="325" t="s">
        <v>36</v>
      </c>
      <c r="C27" s="310">
        <v>3396</v>
      </c>
      <c r="D27" s="310">
        <v>182</v>
      </c>
      <c r="E27" s="310">
        <v>2994</v>
      </c>
      <c r="F27" s="310">
        <v>2219</v>
      </c>
      <c r="G27" s="311">
        <f t="shared" si="7"/>
        <v>-0.25885103540414167</v>
      </c>
      <c r="H27" s="311">
        <f t="shared" si="8"/>
        <v>-0.3465842167255595</v>
      </c>
      <c r="I27" s="310">
        <f t="shared" si="9"/>
        <v>-775</v>
      </c>
      <c r="J27" s="310">
        <f t="shared" si="10"/>
        <v>-1177</v>
      </c>
      <c r="K27" s="311">
        <f t="shared" si="13"/>
        <v>2.6246563935636187E-3</v>
      </c>
      <c r="L27" s="302"/>
      <c r="M27" s="310">
        <v>45880</v>
      </c>
      <c r="N27" s="310">
        <v>20361</v>
      </c>
      <c r="O27" s="310">
        <v>36188</v>
      </c>
      <c r="P27" s="310">
        <v>40231</v>
      </c>
      <c r="Q27" s="311">
        <f t="shared" si="3"/>
        <v>0.11172211782911456</v>
      </c>
      <c r="R27" s="311">
        <f t="shared" si="4"/>
        <v>-0.12312554489973848</v>
      </c>
      <c r="S27" s="310">
        <f t="shared" si="5"/>
        <v>4043</v>
      </c>
      <c r="T27" s="310">
        <f t="shared" si="6"/>
        <v>-5649</v>
      </c>
      <c r="U27" s="311">
        <f t="shared" si="12"/>
        <v>6.9602397321715118E-3</v>
      </c>
      <c r="V27" s="324"/>
    </row>
    <row r="28" spans="1:22" x14ac:dyDescent="0.25">
      <c r="A28" s="309" t="s">
        <v>30</v>
      </c>
      <c r="B28" s="309" t="s">
        <v>30</v>
      </c>
      <c r="C28" s="310">
        <v>14073</v>
      </c>
      <c r="D28" s="310">
        <v>17042</v>
      </c>
      <c r="E28" s="310">
        <v>18737</v>
      </c>
      <c r="F28" s="310">
        <v>25758</v>
      </c>
      <c r="G28" s="311">
        <f t="shared" si="7"/>
        <v>0.37471313443987841</v>
      </c>
      <c r="H28" s="311">
        <f t="shared" si="8"/>
        <v>0.83031336602003836</v>
      </c>
      <c r="I28" s="310">
        <f t="shared" si="9"/>
        <v>7021</v>
      </c>
      <c r="J28" s="310">
        <f t="shared" si="10"/>
        <v>11685</v>
      </c>
      <c r="K28" s="311">
        <f t="shared" si="13"/>
        <v>3.0466831629297742E-2</v>
      </c>
      <c r="L28" s="302"/>
      <c r="M28" s="310">
        <v>99339</v>
      </c>
      <c r="N28" s="310">
        <v>118647</v>
      </c>
      <c r="O28" s="310">
        <v>138006</v>
      </c>
      <c r="P28" s="310">
        <v>148356</v>
      </c>
      <c r="Q28" s="311">
        <f t="shared" si="3"/>
        <v>7.4996739272205515E-2</v>
      </c>
      <c r="R28" s="311">
        <f t="shared" si="4"/>
        <v>0.49343158276205723</v>
      </c>
      <c r="S28" s="310">
        <f t="shared" si="5"/>
        <v>10350</v>
      </c>
      <c r="T28" s="310">
        <f t="shared" si="6"/>
        <v>49017</v>
      </c>
      <c r="U28" s="311">
        <f t="shared" si="12"/>
        <v>2.5666608478686504E-2</v>
      </c>
      <c r="V28" s="324"/>
    </row>
    <row r="29" spans="1:22" x14ac:dyDescent="0.25">
      <c r="A29" s="309" t="s">
        <v>35</v>
      </c>
      <c r="B29" s="309" t="s">
        <v>35</v>
      </c>
      <c r="C29" s="310">
        <v>15346</v>
      </c>
      <c r="D29" s="310">
        <v>24465</v>
      </c>
      <c r="E29" s="310">
        <v>24368</v>
      </c>
      <c r="F29" s="310">
        <v>34979</v>
      </c>
      <c r="G29" s="311">
        <f t="shared" si="7"/>
        <v>0.43544812869336824</v>
      </c>
      <c r="H29" s="311">
        <f t="shared" si="8"/>
        <v>1.279356184021895</v>
      </c>
      <c r="I29" s="310">
        <f t="shared" si="9"/>
        <v>10611</v>
      </c>
      <c r="J29" s="310">
        <f t="shared" si="10"/>
        <v>19633</v>
      </c>
      <c r="K29" s="311">
        <f t="shared" si="13"/>
        <v>4.1373526809581708E-2</v>
      </c>
      <c r="L29" s="302"/>
      <c r="M29" s="310">
        <v>124488</v>
      </c>
      <c r="N29" s="310">
        <v>169299</v>
      </c>
      <c r="O29" s="310">
        <v>182591</v>
      </c>
      <c r="P29" s="310">
        <v>240110</v>
      </c>
      <c r="Q29" s="311">
        <f t="shared" si="3"/>
        <v>0.31501552650459219</v>
      </c>
      <c r="R29" s="311">
        <f t="shared" si="4"/>
        <v>0.92878028404344204</v>
      </c>
      <c r="S29" s="310">
        <f t="shared" si="5"/>
        <v>57519</v>
      </c>
      <c r="T29" s="310">
        <f t="shared" si="6"/>
        <v>115622</v>
      </c>
      <c r="U29" s="311">
        <f t="shared" si="12"/>
        <v>4.1540681615960369E-2</v>
      </c>
      <c r="V29" s="324"/>
    </row>
    <row r="30" spans="1:22" x14ac:dyDescent="0.25">
      <c r="A30" s="309" t="s">
        <v>43</v>
      </c>
      <c r="B30" s="309" t="s">
        <v>43</v>
      </c>
      <c r="C30" s="310">
        <v>9848</v>
      </c>
      <c r="D30" s="310">
        <v>11603</v>
      </c>
      <c r="E30" s="310">
        <v>14505</v>
      </c>
      <c r="F30" s="310">
        <v>19852</v>
      </c>
      <c r="G30" s="311">
        <f t="shared" si="7"/>
        <v>0.36863150637711128</v>
      </c>
      <c r="H30" s="311">
        <f t="shared" si="8"/>
        <v>1.0158407798537774</v>
      </c>
      <c r="I30" s="310">
        <f t="shared" si="9"/>
        <v>5347</v>
      </c>
      <c r="J30" s="310">
        <f t="shared" si="10"/>
        <v>10004</v>
      </c>
      <c r="K30" s="311">
        <f t="shared" si="13"/>
        <v>2.3481153098253698E-2</v>
      </c>
      <c r="L30" s="302"/>
      <c r="M30" s="310">
        <v>66534</v>
      </c>
      <c r="N30" s="310">
        <v>70525</v>
      </c>
      <c r="O30" s="310">
        <v>79874</v>
      </c>
      <c r="P30" s="310">
        <v>124258</v>
      </c>
      <c r="Q30" s="311">
        <f t="shared" si="3"/>
        <v>0.55567518842176433</v>
      </c>
      <c r="R30" s="311">
        <f t="shared" si="4"/>
        <v>0.86758649712928726</v>
      </c>
      <c r="S30" s="310">
        <f t="shared" si="5"/>
        <v>44384</v>
      </c>
      <c r="T30" s="310">
        <f t="shared" si="6"/>
        <v>57724</v>
      </c>
      <c r="U30" s="311">
        <f t="shared" si="12"/>
        <v>2.1497488718653965E-2</v>
      </c>
      <c r="V30" s="324"/>
    </row>
    <row r="31" spans="1:22" x14ac:dyDescent="0.25">
      <c r="A31" s="309" t="s">
        <v>33</v>
      </c>
      <c r="B31" s="309" t="s">
        <v>33</v>
      </c>
      <c r="C31" s="310">
        <v>14854</v>
      </c>
      <c r="D31" s="310">
        <v>14393</v>
      </c>
      <c r="E31" s="310">
        <v>14944</v>
      </c>
      <c r="F31" s="310">
        <v>20210</v>
      </c>
      <c r="G31" s="311">
        <f t="shared" si="7"/>
        <v>0.35238222698072796</v>
      </c>
      <c r="H31" s="311">
        <f t="shared" si="8"/>
        <v>0.36057627575063966</v>
      </c>
      <c r="I31" s="310">
        <f t="shared" si="9"/>
        <v>5266</v>
      </c>
      <c r="J31" s="310">
        <f t="shared" si="10"/>
        <v>5356</v>
      </c>
      <c r="K31" s="311">
        <f t="shared" si="13"/>
        <v>2.3904599240162566E-2</v>
      </c>
      <c r="L31" s="302"/>
      <c r="M31" s="310">
        <v>91129</v>
      </c>
      <c r="N31" s="310">
        <v>88739</v>
      </c>
      <c r="O31" s="310">
        <v>101783</v>
      </c>
      <c r="P31" s="310">
        <v>138513</v>
      </c>
      <c r="Q31" s="311">
        <f t="shared" si="3"/>
        <v>0.36086576343790222</v>
      </c>
      <c r="R31" s="311">
        <f t="shared" si="4"/>
        <v>0.51996620175794761</v>
      </c>
      <c r="S31" s="310">
        <f t="shared" si="5"/>
        <v>36730</v>
      </c>
      <c r="T31" s="310">
        <f t="shared" si="6"/>
        <v>47384</v>
      </c>
      <c r="U31" s="311">
        <f t="shared" si="12"/>
        <v>2.3963701772818785E-2</v>
      </c>
      <c r="V31" s="324"/>
    </row>
    <row r="32" spans="1:22" x14ac:dyDescent="0.25">
      <c r="A32" s="309" t="s">
        <v>44</v>
      </c>
      <c r="B32" s="309" t="s">
        <v>44</v>
      </c>
      <c r="C32" s="310">
        <v>6585</v>
      </c>
      <c r="D32" s="310">
        <v>7367</v>
      </c>
      <c r="E32" s="310">
        <v>8228</v>
      </c>
      <c r="F32" s="310">
        <v>7648</v>
      </c>
      <c r="G32" s="311">
        <f t="shared" si="7"/>
        <v>-7.0491006319883365E-2</v>
      </c>
      <c r="H32" s="311">
        <f t="shared" si="8"/>
        <v>0.16142748671222473</v>
      </c>
      <c r="I32" s="310">
        <f t="shared" si="9"/>
        <v>-580</v>
      </c>
      <c r="J32" s="310">
        <f t="shared" si="10"/>
        <v>1063</v>
      </c>
      <c r="K32" s="311">
        <f t="shared" si="13"/>
        <v>9.0461343388799267E-3</v>
      </c>
      <c r="L32" s="302"/>
      <c r="M32" s="310">
        <v>57300</v>
      </c>
      <c r="N32" s="310">
        <v>49274</v>
      </c>
      <c r="O32" s="310">
        <v>62740</v>
      </c>
      <c r="P32" s="310">
        <v>64034</v>
      </c>
      <c r="Q32" s="311">
        <f t="shared" si="3"/>
        <v>2.0624800765062234E-2</v>
      </c>
      <c r="R32" s="311">
        <f t="shared" si="4"/>
        <v>0.11752181500872605</v>
      </c>
      <c r="S32" s="310">
        <f t="shared" si="5"/>
        <v>1294</v>
      </c>
      <c r="T32" s="310">
        <f t="shared" si="6"/>
        <v>6734</v>
      </c>
      <c r="U32" s="311">
        <f t="shared" si="12"/>
        <v>1.1078322463022807E-2</v>
      </c>
      <c r="V32" s="324"/>
    </row>
    <row r="33" spans="1:22" x14ac:dyDescent="0.25">
      <c r="A33" s="309" t="s">
        <v>23</v>
      </c>
      <c r="B33" s="309" t="s">
        <v>23</v>
      </c>
      <c r="C33" s="310">
        <v>3397</v>
      </c>
      <c r="D33" s="310">
        <v>5584</v>
      </c>
      <c r="E33" s="310">
        <v>6980</v>
      </c>
      <c r="F33" s="310">
        <v>6527</v>
      </c>
      <c r="G33" s="311">
        <f t="shared" si="7"/>
        <v>-6.4899713467048703E-2</v>
      </c>
      <c r="H33" s="311">
        <f t="shared" si="8"/>
        <v>0.92140123638504567</v>
      </c>
      <c r="I33" s="310">
        <f t="shared" si="9"/>
        <v>-453</v>
      </c>
      <c r="J33" s="310">
        <f t="shared" si="10"/>
        <v>3130</v>
      </c>
      <c r="K33" s="311">
        <f t="shared" si="13"/>
        <v>7.720203821897133E-3</v>
      </c>
      <c r="L33" s="302"/>
      <c r="M33" s="310">
        <v>35514</v>
      </c>
      <c r="N33" s="310">
        <v>39135</v>
      </c>
      <c r="O33" s="310">
        <v>50344</v>
      </c>
      <c r="P33" s="310">
        <v>61109</v>
      </c>
      <c r="Q33" s="311">
        <f t="shared" si="3"/>
        <v>0.2138288574606706</v>
      </c>
      <c r="R33" s="311">
        <f t="shared" si="4"/>
        <v>0.72070169510615534</v>
      </c>
      <c r="S33" s="310">
        <f t="shared" si="5"/>
        <v>10765</v>
      </c>
      <c r="T33" s="310">
        <f t="shared" si="6"/>
        <v>25595</v>
      </c>
      <c r="U33" s="311">
        <f t="shared" si="12"/>
        <v>1.0572277343174888E-2</v>
      </c>
      <c r="V33" s="324"/>
    </row>
    <row r="34" spans="1:22" x14ac:dyDescent="0.25">
      <c r="A34" s="309" t="s">
        <v>40</v>
      </c>
      <c r="B34" s="309" t="s">
        <v>40</v>
      </c>
      <c r="C34" s="310">
        <v>8642</v>
      </c>
      <c r="D34" s="310">
        <v>7875</v>
      </c>
      <c r="E34" s="310">
        <v>7729</v>
      </c>
      <c r="F34" s="310">
        <v>4971</v>
      </c>
      <c r="G34" s="311">
        <f t="shared" si="7"/>
        <v>-0.35683788329667487</v>
      </c>
      <c r="H34" s="311">
        <f t="shared" si="8"/>
        <v>-0.42478592918305946</v>
      </c>
      <c r="I34" s="310">
        <f t="shared" si="9"/>
        <v>-2758</v>
      </c>
      <c r="J34" s="310">
        <f t="shared" si="10"/>
        <v>-3671</v>
      </c>
      <c r="K34" s="311">
        <f t="shared" si="13"/>
        <v>5.8797507581814998E-3</v>
      </c>
      <c r="L34" s="302"/>
      <c r="M34" s="310">
        <v>23293</v>
      </c>
      <c r="N34" s="310">
        <v>34668</v>
      </c>
      <c r="O34" s="310">
        <v>40254</v>
      </c>
      <c r="P34" s="310">
        <v>25181</v>
      </c>
      <c r="Q34" s="311">
        <f t="shared" si="3"/>
        <v>-0.37444725989963734</v>
      </c>
      <c r="R34" s="311">
        <f t="shared" si="4"/>
        <v>8.1054394023955645E-2</v>
      </c>
      <c r="S34" s="310">
        <f t="shared" si="5"/>
        <v>-15073</v>
      </c>
      <c r="T34" s="310">
        <f t="shared" si="6"/>
        <v>1888</v>
      </c>
      <c r="U34" s="311">
        <f t="shared" si="12"/>
        <v>4.3564862095352049E-3</v>
      </c>
      <c r="V34" s="324"/>
    </row>
    <row r="35" spans="1:22" x14ac:dyDescent="0.25">
      <c r="A35" s="309" t="s">
        <v>105</v>
      </c>
      <c r="B35" s="309" t="s">
        <v>105</v>
      </c>
      <c r="C35" s="310">
        <v>9875</v>
      </c>
      <c r="D35" s="310">
        <v>0</v>
      </c>
      <c r="E35" s="310">
        <v>0</v>
      </c>
      <c r="F35" s="310">
        <v>0</v>
      </c>
      <c r="G35" s="311" t="str">
        <f>IFERROR(F35/E35-1,"-")</f>
        <v>-</v>
      </c>
      <c r="H35" s="311">
        <f t="shared" si="8"/>
        <v>-1</v>
      </c>
      <c r="I35" s="310">
        <f t="shared" si="9"/>
        <v>0</v>
      </c>
      <c r="J35" s="310">
        <f t="shared" si="10"/>
        <v>-9875</v>
      </c>
      <c r="K35" s="311">
        <f t="shared" si="13"/>
        <v>0</v>
      </c>
      <c r="L35" s="302"/>
      <c r="M35" s="310">
        <v>51690</v>
      </c>
      <c r="N35" s="310">
        <v>779</v>
      </c>
      <c r="O35" s="310">
        <v>0</v>
      </c>
      <c r="P35" s="310">
        <v>0</v>
      </c>
      <c r="Q35" s="311" t="str">
        <f t="shared" si="3"/>
        <v>-</v>
      </c>
      <c r="R35" s="311">
        <f t="shared" si="4"/>
        <v>-1</v>
      </c>
      <c r="S35" s="310">
        <f t="shared" si="5"/>
        <v>0</v>
      </c>
      <c r="T35" s="310">
        <f t="shared" si="6"/>
        <v>-51690</v>
      </c>
      <c r="U35" s="311">
        <f t="shared" si="12"/>
        <v>0</v>
      </c>
      <c r="V35" s="324"/>
    </row>
    <row r="36" spans="1:22" x14ac:dyDescent="0.25">
      <c r="A36" s="309" t="s">
        <v>41</v>
      </c>
      <c r="B36" s="309" t="s">
        <v>41</v>
      </c>
      <c r="C36" s="310" t="s">
        <v>152</v>
      </c>
      <c r="D36" s="310" t="s">
        <v>152</v>
      </c>
      <c r="E36" s="310" t="s">
        <v>152</v>
      </c>
      <c r="F36" s="310" t="s">
        <v>152</v>
      </c>
      <c r="G36" s="311" t="str">
        <f t="shared" si="7"/>
        <v>-</v>
      </c>
      <c r="H36" s="311" t="str">
        <f t="shared" si="8"/>
        <v>-</v>
      </c>
      <c r="I36" s="310" t="str">
        <f t="shared" si="9"/>
        <v>-</v>
      </c>
      <c r="J36" s="310" t="str">
        <f t="shared" si="10"/>
        <v>-</v>
      </c>
      <c r="K36" s="311" t="str">
        <f t="shared" si="13"/>
        <v>-</v>
      </c>
      <c r="L36" s="302"/>
      <c r="M36" s="310">
        <v>1991</v>
      </c>
      <c r="N36" s="310">
        <v>7306</v>
      </c>
      <c r="O36" s="310">
        <v>5671</v>
      </c>
      <c r="P36" s="310">
        <v>10013</v>
      </c>
      <c r="Q36" s="311">
        <f t="shared" si="3"/>
        <v>0.76564979721389537</v>
      </c>
      <c r="R36" s="311">
        <f t="shared" si="4"/>
        <v>4.0291310899045705</v>
      </c>
      <c r="S36" s="310">
        <f t="shared" si="5"/>
        <v>4342</v>
      </c>
      <c r="T36" s="310">
        <f t="shared" si="6"/>
        <v>8022</v>
      </c>
      <c r="U36" s="311">
        <f t="shared" si="12"/>
        <v>1.732317875226401E-3</v>
      </c>
      <c r="V36" s="324"/>
    </row>
    <row r="37" spans="1:22" x14ac:dyDescent="0.25">
      <c r="A37" s="309" t="s">
        <v>38</v>
      </c>
      <c r="B37" s="309" t="s">
        <v>38</v>
      </c>
      <c r="C37" s="310">
        <v>2771</v>
      </c>
      <c r="D37" s="310">
        <v>3912</v>
      </c>
      <c r="E37" s="310">
        <v>4876</v>
      </c>
      <c r="F37" s="310">
        <v>6455</v>
      </c>
      <c r="G37" s="311">
        <f t="shared" si="7"/>
        <v>0.32383100902378992</v>
      </c>
      <c r="H37" s="311">
        <f t="shared" si="8"/>
        <v>1.3294839408155901</v>
      </c>
      <c r="I37" s="310">
        <f t="shared" si="9"/>
        <v>1579</v>
      </c>
      <c r="J37" s="310">
        <f t="shared" si="10"/>
        <v>3684</v>
      </c>
      <c r="K37" s="311">
        <f t="shared" si="13"/>
        <v>7.6350414693344562E-3</v>
      </c>
      <c r="L37" s="302"/>
      <c r="M37" s="310">
        <v>10580</v>
      </c>
      <c r="N37" s="310">
        <v>23594</v>
      </c>
      <c r="O37" s="310">
        <v>21444</v>
      </c>
      <c r="P37" s="310">
        <v>27681</v>
      </c>
      <c r="Q37" s="311">
        <f t="shared" si="3"/>
        <v>0.29085058757694471</v>
      </c>
      <c r="R37" s="311">
        <f t="shared" si="4"/>
        <v>1.616351606805293</v>
      </c>
      <c r="S37" s="310">
        <f t="shared" si="5"/>
        <v>6237</v>
      </c>
      <c r="T37" s="310">
        <f t="shared" si="6"/>
        <v>17101</v>
      </c>
      <c r="U37" s="311">
        <f t="shared" si="12"/>
        <v>4.789003405986419E-3</v>
      </c>
      <c r="V37" s="324"/>
    </row>
    <row r="38" spans="1:22" x14ac:dyDescent="0.25">
      <c r="A38" s="309" t="s">
        <v>107</v>
      </c>
      <c r="B38" s="309" t="s">
        <v>107</v>
      </c>
      <c r="C38" s="310">
        <v>0</v>
      </c>
      <c r="D38" s="310">
        <v>3</v>
      </c>
      <c r="E38" s="310">
        <v>0</v>
      </c>
      <c r="F38" s="310">
        <v>0</v>
      </c>
      <c r="G38" s="311" t="str">
        <f t="shared" si="7"/>
        <v>-</v>
      </c>
      <c r="H38" s="311" t="str">
        <f t="shared" si="8"/>
        <v>-</v>
      </c>
      <c r="I38" s="310">
        <f t="shared" si="9"/>
        <v>0</v>
      </c>
      <c r="J38" s="310">
        <f t="shared" si="10"/>
        <v>0</v>
      </c>
      <c r="K38" s="311">
        <f t="shared" si="13"/>
        <v>0</v>
      </c>
      <c r="L38" s="302"/>
      <c r="M38" s="310">
        <v>5591</v>
      </c>
      <c r="N38" s="310">
        <v>5509</v>
      </c>
      <c r="O38" s="310">
        <v>4402</v>
      </c>
      <c r="P38" s="310">
        <v>6304</v>
      </c>
      <c r="Q38" s="311">
        <f t="shared" si="3"/>
        <v>0.43207632894139025</v>
      </c>
      <c r="R38" s="311">
        <f t="shared" si="4"/>
        <v>0.12752638168485064</v>
      </c>
      <c r="S38" s="310">
        <f t="shared" si="5"/>
        <v>1902</v>
      </c>
      <c r="T38" s="310">
        <f t="shared" si="6"/>
        <v>713</v>
      </c>
      <c r="U38" s="311">
        <f t="shared" si="12"/>
        <v>1.0906353625713804E-3</v>
      </c>
      <c r="V38" s="324"/>
    </row>
    <row r="39" spans="1:22" x14ac:dyDescent="0.25">
      <c r="A39" s="309" t="s">
        <v>39</v>
      </c>
      <c r="B39" s="309" t="s">
        <v>39</v>
      </c>
      <c r="C39" s="310">
        <v>1483</v>
      </c>
      <c r="D39" s="310">
        <v>2036</v>
      </c>
      <c r="E39" s="310">
        <v>2091</v>
      </c>
      <c r="F39" s="310">
        <v>6542</v>
      </c>
      <c r="G39" s="311">
        <f t="shared" si="7"/>
        <v>2.1286465805834527</v>
      </c>
      <c r="H39" s="311">
        <f t="shared" si="8"/>
        <v>3.4113283884018877</v>
      </c>
      <c r="I39" s="310">
        <f t="shared" si="9"/>
        <v>4451</v>
      </c>
      <c r="J39" s="310">
        <f t="shared" si="10"/>
        <v>5059</v>
      </c>
      <c r="K39" s="311">
        <f t="shared" si="13"/>
        <v>7.7379459786810247E-3</v>
      </c>
      <c r="L39" s="302"/>
      <c r="M39" s="310">
        <v>9874</v>
      </c>
      <c r="N39" s="310">
        <v>12720</v>
      </c>
      <c r="O39" s="310">
        <v>17465</v>
      </c>
      <c r="P39" s="310">
        <v>44838</v>
      </c>
      <c r="Q39" s="311">
        <f t="shared" si="3"/>
        <v>1.5673060406527339</v>
      </c>
      <c r="R39" s="311">
        <f t="shared" si="4"/>
        <v>3.5410168118290457</v>
      </c>
      <c r="S39" s="310">
        <f t="shared" si="5"/>
        <v>27373</v>
      </c>
      <c r="T39" s="310">
        <f t="shared" si="6"/>
        <v>34964</v>
      </c>
      <c r="U39" s="311">
        <f t="shared" si="12"/>
        <v>7.757282421791808E-3</v>
      </c>
      <c r="V39" s="324"/>
    </row>
    <row r="40" spans="1:22" x14ac:dyDescent="0.25">
      <c r="A40" s="309" t="s">
        <v>34</v>
      </c>
      <c r="B40" s="309" t="s">
        <v>34</v>
      </c>
      <c r="C40" s="310">
        <v>3534</v>
      </c>
      <c r="D40" s="310">
        <v>7299</v>
      </c>
      <c r="E40" s="310">
        <v>6851</v>
      </c>
      <c r="F40" s="310">
        <v>6679</v>
      </c>
      <c r="G40" s="311">
        <f t="shared" si="7"/>
        <v>-2.5105823967304097E-2</v>
      </c>
      <c r="H40" s="311">
        <f t="shared" si="8"/>
        <v>0.88992642897566498</v>
      </c>
      <c r="I40" s="310">
        <f t="shared" si="9"/>
        <v>-172</v>
      </c>
      <c r="J40" s="310">
        <f t="shared" si="10"/>
        <v>3145</v>
      </c>
      <c r="K40" s="311">
        <f t="shared" si="13"/>
        <v>7.8999910106405634E-3</v>
      </c>
      <c r="L40" s="302"/>
      <c r="M40" s="310">
        <v>21391</v>
      </c>
      <c r="N40" s="310">
        <v>41103</v>
      </c>
      <c r="O40" s="310">
        <v>46242</v>
      </c>
      <c r="P40" s="310">
        <v>46448</v>
      </c>
      <c r="Q40" s="311">
        <f t="shared" si="3"/>
        <v>4.4548246183122586E-3</v>
      </c>
      <c r="R40" s="311">
        <f t="shared" si="4"/>
        <v>1.1713804871207518</v>
      </c>
      <c r="S40" s="310">
        <f t="shared" si="5"/>
        <v>206</v>
      </c>
      <c r="T40" s="310">
        <f t="shared" si="6"/>
        <v>25057</v>
      </c>
      <c r="U40" s="311">
        <f t="shared" si="12"/>
        <v>8.0358234963063893E-3</v>
      </c>
      <c r="V40" s="324"/>
    </row>
    <row r="41" spans="1:22" x14ac:dyDescent="0.25">
      <c r="A41" s="309" t="s">
        <v>108</v>
      </c>
      <c r="B41" s="309" t="s">
        <v>108</v>
      </c>
      <c r="C41" s="310">
        <v>0</v>
      </c>
      <c r="D41" s="310">
        <v>0</v>
      </c>
      <c r="E41" s="310">
        <v>0</v>
      </c>
      <c r="F41" s="310">
        <v>0</v>
      </c>
      <c r="G41" s="311" t="str">
        <f t="shared" si="7"/>
        <v>-</v>
      </c>
      <c r="H41" s="311" t="str">
        <f t="shared" si="8"/>
        <v>-</v>
      </c>
      <c r="I41" s="310">
        <f t="shared" si="9"/>
        <v>0</v>
      </c>
      <c r="J41" s="310">
        <f t="shared" si="10"/>
        <v>0</v>
      </c>
      <c r="K41" s="311">
        <f t="shared" si="13"/>
        <v>0</v>
      </c>
      <c r="L41" s="302"/>
      <c r="M41" s="310">
        <v>4525</v>
      </c>
      <c r="N41" s="310">
        <v>8976</v>
      </c>
      <c r="O41" s="310">
        <v>13963</v>
      </c>
      <c r="P41" s="310">
        <v>11025</v>
      </c>
      <c r="Q41" s="311">
        <f t="shared" si="3"/>
        <v>-0.21041323497815656</v>
      </c>
      <c r="R41" s="311">
        <f t="shared" si="4"/>
        <v>1.4364640883977899</v>
      </c>
      <c r="S41" s="310">
        <f t="shared" si="5"/>
        <v>-2938</v>
      </c>
      <c r="T41" s="310">
        <f t="shared" si="6"/>
        <v>6500</v>
      </c>
      <c r="U41" s="311">
        <f t="shared" si="12"/>
        <v>1.9074008363498525E-3</v>
      </c>
      <c r="V41" s="324"/>
    </row>
    <row r="42" spans="1:22" x14ac:dyDescent="0.25">
      <c r="A42" s="309" t="s">
        <v>109</v>
      </c>
      <c r="B42" s="309" t="s">
        <v>109</v>
      </c>
      <c r="C42" s="310">
        <v>708</v>
      </c>
      <c r="D42" s="310">
        <v>1226</v>
      </c>
      <c r="E42" s="310">
        <v>3563</v>
      </c>
      <c r="F42" s="310">
        <v>4594</v>
      </c>
      <c r="G42" s="311">
        <f t="shared" si="7"/>
        <v>0.28936289643558788</v>
      </c>
      <c r="H42" s="311">
        <f t="shared" si="8"/>
        <v>5.4887005649717517</v>
      </c>
      <c r="I42" s="310">
        <f t="shared" si="9"/>
        <v>1031</v>
      </c>
      <c r="J42" s="310">
        <f t="shared" si="10"/>
        <v>3886</v>
      </c>
      <c r="K42" s="311">
        <f t="shared" si="13"/>
        <v>5.4338312176797042E-3</v>
      </c>
      <c r="L42" s="302"/>
      <c r="M42" s="310">
        <v>2969</v>
      </c>
      <c r="N42" s="310">
        <v>3265</v>
      </c>
      <c r="O42" s="310">
        <v>13671</v>
      </c>
      <c r="P42" s="310">
        <v>12838</v>
      </c>
      <c r="Q42" s="311">
        <f t="shared" si="3"/>
        <v>-6.0931899641577081E-2</v>
      </c>
      <c r="R42" s="311">
        <f t="shared" si="4"/>
        <v>3.3240148198046482</v>
      </c>
      <c r="S42" s="310">
        <f t="shared" si="5"/>
        <v>-833</v>
      </c>
      <c r="T42" s="310">
        <f t="shared" si="6"/>
        <v>9869</v>
      </c>
      <c r="U42" s="311">
        <f t="shared" si="12"/>
        <v>2.2210623072162726E-3</v>
      </c>
      <c r="V42" s="324"/>
    </row>
    <row r="43" spans="1:22" x14ac:dyDescent="0.25">
      <c r="A43" s="309" t="s">
        <v>110</v>
      </c>
      <c r="B43" s="309" t="s">
        <v>110</v>
      </c>
      <c r="C43" s="310">
        <v>2999</v>
      </c>
      <c r="D43" s="310">
        <v>3381</v>
      </c>
      <c r="E43" s="310">
        <v>3739</v>
      </c>
      <c r="F43" s="310">
        <v>5317</v>
      </c>
      <c r="G43" s="311">
        <f t="shared" si="7"/>
        <v>0.42203797806900245</v>
      </c>
      <c r="H43" s="311">
        <f t="shared" si="8"/>
        <v>0.77292430810270085</v>
      </c>
      <c r="I43" s="310">
        <f t="shared" si="9"/>
        <v>1578</v>
      </c>
      <c r="J43" s="310">
        <f t="shared" si="10"/>
        <v>2318</v>
      </c>
      <c r="K43" s="311">
        <f t="shared" si="13"/>
        <v>6.289003174663254E-3</v>
      </c>
      <c r="L43" s="302"/>
      <c r="M43" s="310">
        <v>9811</v>
      </c>
      <c r="N43" s="310">
        <v>17066</v>
      </c>
      <c r="O43" s="310">
        <v>17981</v>
      </c>
      <c r="P43" s="310">
        <v>26074</v>
      </c>
      <c r="Q43" s="311">
        <f t="shared" si="3"/>
        <v>0.45008620210221895</v>
      </c>
      <c r="R43" s="311">
        <f t="shared" si="4"/>
        <v>1.6576291917235757</v>
      </c>
      <c r="S43" s="310">
        <f t="shared" si="5"/>
        <v>8093</v>
      </c>
      <c r="T43" s="310">
        <f t="shared" si="6"/>
        <v>16263</v>
      </c>
      <c r="U43" s="311">
        <f t="shared" si="12"/>
        <v>4.5109813521075782E-3</v>
      </c>
      <c r="V43" s="324"/>
    </row>
    <row r="44" spans="1:22" x14ac:dyDescent="0.25">
      <c r="A44" s="309" t="s">
        <v>111</v>
      </c>
      <c r="B44" s="309" t="s">
        <v>111</v>
      </c>
      <c r="C44" s="310">
        <v>2891</v>
      </c>
      <c r="D44" s="310">
        <v>0</v>
      </c>
      <c r="E44" s="310">
        <v>0</v>
      </c>
      <c r="F44" s="310">
        <v>0</v>
      </c>
      <c r="G44" s="311" t="str">
        <f t="shared" si="7"/>
        <v>-</v>
      </c>
      <c r="H44" s="311">
        <f t="shared" si="8"/>
        <v>-1</v>
      </c>
      <c r="I44" s="310">
        <f t="shared" si="9"/>
        <v>0</v>
      </c>
      <c r="J44" s="310">
        <f t="shared" si="10"/>
        <v>-2891</v>
      </c>
      <c r="K44" s="311">
        <f t="shared" si="13"/>
        <v>0</v>
      </c>
      <c r="L44" s="302"/>
      <c r="M44" s="310">
        <v>7401</v>
      </c>
      <c r="N44" s="310">
        <v>555</v>
      </c>
      <c r="O44" s="310">
        <v>0</v>
      </c>
      <c r="P44" s="310">
        <v>0</v>
      </c>
      <c r="Q44" s="311" t="str">
        <f t="shared" si="3"/>
        <v>-</v>
      </c>
      <c r="R44" s="311">
        <f t="shared" si="4"/>
        <v>-1</v>
      </c>
      <c r="S44" s="310">
        <f t="shared" si="5"/>
        <v>0</v>
      </c>
      <c r="T44" s="310">
        <f t="shared" si="6"/>
        <v>-7401</v>
      </c>
      <c r="U44" s="311">
        <f t="shared" si="12"/>
        <v>0</v>
      </c>
      <c r="V44" s="324"/>
    </row>
    <row r="45" spans="1:22" x14ac:dyDescent="0.25">
      <c r="A45" s="309" t="s">
        <v>26</v>
      </c>
      <c r="B45" s="309" t="s">
        <v>26</v>
      </c>
      <c r="C45" s="310">
        <v>7</v>
      </c>
      <c r="D45" s="310">
        <v>2188</v>
      </c>
      <c r="E45" s="310">
        <v>1650</v>
      </c>
      <c r="F45" s="310">
        <v>1809</v>
      </c>
      <c r="G45" s="311">
        <f t="shared" si="7"/>
        <v>9.6363636363636429E-2</v>
      </c>
      <c r="H45" s="311">
        <f t="shared" si="8"/>
        <v>257.42857142857144</v>
      </c>
      <c r="I45" s="310">
        <f t="shared" si="9"/>
        <v>159</v>
      </c>
      <c r="J45" s="310">
        <f t="shared" si="10"/>
        <v>1802</v>
      </c>
      <c r="K45" s="311">
        <f t="shared" si="13"/>
        <v>2.1397041081372627E-3</v>
      </c>
      <c r="L45" s="302"/>
      <c r="M45" s="310">
        <v>34</v>
      </c>
      <c r="N45" s="310">
        <v>3655</v>
      </c>
      <c r="O45" s="310">
        <v>3160</v>
      </c>
      <c r="P45" s="310">
        <v>3586</v>
      </c>
      <c r="Q45" s="311">
        <f t="shared" si="3"/>
        <v>0.13481012658227853</v>
      </c>
      <c r="R45" s="311">
        <f t="shared" si="4"/>
        <v>104.47058823529412</v>
      </c>
      <c r="S45" s="310">
        <f t="shared" si="5"/>
        <v>426</v>
      </c>
      <c r="T45" s="310">
        <f t="shared" si="6"/>
        <v>3552</v>
      </c>
      <c r="U45" s="311">
        <f t="shared" si="12"/>
        <v>6.2040266658962089E-4</v>
      </c>
      <c r="V45" s="324"/>
    </row>
    <row r="46" spans="1:22" x14ac:dyDescent="0.25">
      <c r="A46" s="309" t="s">
        <v>112</v>
      </c>
      <c r="B46" s="309" t="s">
        <v>112</v>
      </c>
      <c r="C46" s="310">
        <v>856</v>
      </c>
      <c r="D46" s="310">
        <v>0</v>
      </c>
      <c r="E46" s="310">
        <v>997</v>
      </c>
      <c r="F46" s="310">
        <v>930</v>
      </c>
      <c r="G46" s="311">
        <f t="shared" si="7"/>
        <v>-6.7201604814443372E-2</v>
      </c>
      <c r="H46" s="311">
        <f t="shared" si="8"/>
        <v>8.6448598130841159E-2</v>
      </c>
      <c r="I46" s="310">
        <f t="shared" si="9"/>
        <v>-67</v>
      </c>
      <c r="J46" s="310">
        <f t="shared" si="10"/>
        <v>74</v>
      </c>
      <c r="K46" s="311">
        <f t="shared" si="13"/>
        <v>1.1000137206012462E-3</v>
      </c>
      <c r="L46" s="302"/>
      <c r="M46" s="310">
        <v>5404</v>
      </c>
      <c r="N46" s="310">
        <v>0</v>
      </c>
      <c r="O46" s="310">
        <v>5234</v>
      </c>
      <c r="P46" s="310">
        <v>6799</v>
      </c>
      <c r="Q46" s="311">
        <f t="shared" si="3"/>
        <v>0.29900649598777229</v>
      </c>
      <c r="R46" s="311">
        <f t="shared" si="4"/>
        <v>0.25814211695040701</v>
      </c>
      <c r="S46" s="310">
        <f t="shared" si="5"/>
        <v>1565</v>
      </c>
      <c r="T46" s="310">
        <f t="shared" si="6"/>
        <v>1395</v>
      </c>
      <c r="U46" s="311">
        <f t="shared" si="12"/>
        <v>1.1762737674687208E-3</v>
      </c>
      <c r="V46" s="324"/>
    </row>
    <row r="47" spans="1:22" x14ac:dyDescent="0.25">
      <c r="A47" s="309" t="s">
        <v>113</v>
      </c>
      <c r="B47" s="309" t="s">
        <v>113</v>
      </c>
      <c r="C47" s="310">
        <f>IFERROR(C17-SUM(C18:C22)-SUM(C24:C46),"-")</f>
        <v>294</v>
      </c>
      <c r="D47" s="310">
        <f>IFERROR(D17-SUM(D18:D22)-SUM(D24:D46),"-")</f>
        <v>145</v>
      </c>
      <c r="E47" s="310">
        <f>IFERROR(E17-SUM(E18:E22)-SUM(E24:E46),"-")</f>
        <v>239</v>
      </c>
      <c r="F47" s="310">
        <f>IFERROR(F17-SUM(F18:F22)-SUM(F24:F46),"-")</f>
        <v>455</v>
      </c>
      <c r="G47" s="311">
        <f t="shared" si="7"/>
        <v>0.90376569037656895</v>
      </c>
      <c r="H47" s="311">
        <f t="shared" si="8"/>
        <v>0.54761904761904767</v>
      </c>
      <c r="I47" s="310">
        <f t="shared" si="9"/>
        <v>216</v>
      </c>
      <c r="J47" s="310">
        <f t="shared" si="10"/>
        <v>161</v>
      </c>
      <c r="K47" s="311">
        <f t="shared" si="13"/>
        <v>5.3817875577802908E-4</v>
      </c>
      <c r="L47" s="302"/>
      <c r="M47" s="310">
        <f>IFERROR(M17-SUM(M18:M22)-SUM(M24:M46),"-")</f>
        <v>4044</v>
      </c>
      <c r="N47" s="310">
        <f>IFERROR(N17-SUM(N18:N22)-SUM(N24:N46),"-")</f>
        <v>320</v>
      </c>
      <c r="O47" s="310">
        <f>IFERROR(O17-SUM(O18:O22)-SUM(O24:O46),"-")</f>
        <v>509</v>
      </c>
      <c r="P47" s="310">
        <f>IFERROR(P17-SUM(P18:P22)-SUM(P24:P46),"-")</f>
        <v>1015</v>
      </c>
      <c r="Q47" s="311">
        <f t="shared" si="3"/>
        <v>0.99410609037328102</v>
      </c>
      <c r="R47" s="311">
        <f t="shared" si="4"/>
        <v>-0.7490108803165183</v>
      </c>
      <c r="S47" s="310">
        <f t="shared" si="5"/>
        <v>506</v>
      </c>
      <c r="T47" s="310">
        <f t="shared" si="6"/>
        <v>-3029</v>
      </c>
      <c r="U47" s="311">
        <f t="shared" si="12"/>
        <v>1.7560198175919277E-4</v>
      </c>
      <c r="V47" s="324"/>
    </row>
    <row r="48" spans="1:22" ht="21" x14ac:dyDescent="0.35">
      <c r="A48" s="500" t="s">
        <v>114</v>
      </c>
      <c r="B48" s="500"/>
      <c r="C48" s="500"/>
      <c r="D48" s="500"/>
      <c r="E48" s="500"/>
      <c r="F48" s="500"/>
      <c r="G48" s="500"/>
      <c r="H48" s="500"/>
      <c r="I48" s="500"/>
      <c r="J48" s="500"/>
      <c r="K48" s="500"/>
      <c r="L48" s="500"/>
      <c r="M48" s="500"/>
      <c r="N48" s="500"/>
      <c r="O48" s="500"/>
      <c r="P48" s="500"/>
      <c r="Q48" s="500"/>
      <c r="R48" s="500"/>
      <c r="S48" s="500"/>
      <c r="T48" s="500"/>
      <c r="U48" s="500"/>
      <c r="V48" s="324"/>
    </row>
    <row r="49" spans="1:22" x14ac:dyDescent="0.25">
      <c r="A49" s="54"/>
      <c r="B49" s="54"/>
      <c r="C49" s="381" t="s">
        <v>151</v>
      </c>
      <c r="D49" s="382"/>
      <c r="E49" s="382"/>
      <c r="F49" s="382"/>
      <c r="G49" s="382"/>
      <c r="H49" s="382"/>
      <c r="I49" s="382"/>
      <c r="J49" s="382"/>
      <c r="K49" s="383"/>
      <c r="L49" s="301"/>
      <c r="M49" s="381" t="str">
        <f>CONCATENATE("acumulado ",C49)</f>
        <v>acumulado julio</v>
      </c>
      <c r="N49" s="382"/>
      <c r="O49" s="382"/>
      <c r="P49" s="382"/>
      <c r="Q49" s="382"/>
      <c r="R49" s="382"/>
      <c r="S49" s="382"/>
      <c r="T49" s="382"/>
      <c r="U49" s="383"/>
      <c r="V49" s="324"/>
    </row>
    <row r="50" spans="1:22" x14ac:dyDescent="0.25">
      <c r="A50" s="4"/>
      <c r="B50" s="4"/>
      <c r="C50" s="5">
        <f>C$6</f>
        <v>2019</v>
      </c>
      <c r="D50" s="5">
        <f t="shared" ref="D50:F50" si="16">D$6</f>
        <v>2022</v>
      </c>
      <c r="E50" s="5">
        <f t="shared" si="16"/>
        <v>2023</v>
      </c>
      <c r="F50" s="5">
        <f t="shared" si="16"/>
        <v>2024</v>
      </c>
      <c r="G50" s="5" t="str">
        <f>CONCATENATE("var ",RIGHT(F50,2),"/",RIGHT(E50,2))</f>
        <v>var 24/23</v>
      </c>
      <c r="H50" s="5" t="str">
        <f>CONCATENATE("var ",RIGHT(F50,2),"/",RIGHT(C50,2))</f>
        <v>var 24/19</v>
      </c>
      <c r="I50" s="5" t="str">
        <f>CONCATENATE("dif ",RIGHT(F50,2),"-",RIGHT(E50,2))</f>
        <v>dif 24-23</v>
      </c>
      <c r="J50" s="5" t="str">
        <f>CONCATENATE("dif ",RIGHT(F50,2),"-",RIGHT(C50,2))</f>
        <v>dif 24-19</v>
      </c>
      <c r="K50" s="5" t="str">
        <f>CONCATENATE("cuota ",RIGHT(F50,2))</f>
        <v>cuota 24</v>
      </c>
      <c r="L50" s="302"/>
      <c r="M50" s="5">
        <f>M$6</f>
        <v>2019</v>
      </c>
      <c r="N50" s="5">
        <f>N$6</f>
        <v>2022</v>
      </c>
      <c r="O50" s="5">
        <f t="shared" ref="O50:P50" si="17">O$6</f>
        <v>2023</v>
      </c>
      <c r="P50" s="5">
        <f t="shared" si="17"/>
        <v>2024</v>
      </c>
      <c r="Q50" s="5" t="str">
        <f>CONCATENATE("var ",RIGHT(P50,2),"/",RIGHT(O50,2))</f>
        <v>var 24/23</v>
      </c>
      <c r="R50" s="5" t="str">
        <f>CONCATENATE("var ",RIGHT(P50,2),"/",RIGHT(M50,2))</f>
        <v>var 24/19</v>
      </c>
      <c r="S50" s="5" t="str">
        <f>CONCATENATE("dif ",RIGHT(P50,2),"-",RIGHT(O50,2))</f>
        <v>dif 24-23</v>
      </c>
      <c r="T50" s="5" t="str">
        <f>CONCATENATE("dif ",RIGHT(P50,2),"-",RIGHT(M50,2))</f>
        <v>dif 24-19</v>
      </c>
      <c r="U50" s="5" t="str">
        <f>CONCATENATE("cuota ",RIGHT(P50,2))</f>
        <v>cuota 24</v>
      </c>
    </row>
    <row r="51" spans="1:22" x14ac:dyDescent="0.25">
      <c r="A51" s="326" t="s">
        <v>92</v>
      </c>
      <c r="B51" s="326" t="s">
        <v>92</v>
      </c>
      <c r="C51" s="305">
        <v>718965</v>
      </c>
      <c r="D51" s="305">
        <v>721093</v>
      </c>
      <c r="E51" s="305">
        <v>765723</v>
      </c>
      <c r="F51" s="305">
        <v>845444</v>
      </c>
      <c r="G51" s="306">
        <f>IFERROR(F51/E51-1,"-")</f>
        <v>0.10411206141124141</v>
      </c>
      <c r="H51" s="306">
        <f>IFERROR(F51/C51-1,"-")</f>
        <v>0.1759181601329689</v>
      </c>
      <c r="I51" s="305">
        <f>IFERROR(F51-E51,"-")</f>
        <v>79721</v>
      </c>
      <c r="J51" s="305">
        <f>IFERROR(F51-C51,"-")</f>
        <v>126479</v>
      </c>
      <c r="K51" s="306">
        <f>F51/$F$51</f>
        <v>1</v>
      </c>
      <c r="L51" s="307"/>
      <c r="M51" s="305">
        <v>4842469</v>
      </c>
      <c r="N51" s="305">
        <v>4455943</v>
      </c>
      <c r="O51" s="305">
        <v>5172600</v>
      </c>
      <c r="P51" s="305">
        <v>5780117</v>
      </c>
      <c r="Q51" s="306">
        <f>IFERROR(P51/O51-1,"-")</f>
        <v>0.11744905850056075</v>
      </c>
      <c r="R51" s="306">
        <f>IFERROR(P51/M51-1,"-")</f>
        <v>0.19363015023947505</v>
      </c>
      <c r="S51" s="305">
        <f>IFERROR(P51-O51,"-")</f>
        <v>607517</v>
      </c>
      <c r="T51" s="305">
        <f>IFERROR(P51-M51,"-")</f>
        <v>937648</v>
      </c>
      <c r="U51" s="306">
        <f>P51/$P$51</f>
        <v>1</v>
      </c>
    </row>
    <row r="52" spans="1:22" x14ac:dyDescent="0.25">
      <c r="A52" s="309" t="s">
        <v>115</v>
      </c>
      <c r="B52" s="309" t="s">
        <v>115</v>
      </c>
      <c r="C52" s="310">
        <v>270384</v>
      </c>
      <c r="D52" s="310">
        <v>272550</v>
      </c>
      <c r="E52" s="310">
        <v>285765</v>
      </c>
      <c r="F52" s="310">
        <v>302393</v>
      </c>
      <c r="G52" s="311">
        <f>IFERROR(F52/E52-1,"-")</f>
        <v>5.8187671688275433E-2</v>
      </c>
      <c r="H52" s="311">
        <f>IFERROR(F52/C52-1,"-")</f>
        <v>0.11838348422983613</v>
      </c>
      <c r="I52" s="310">
        <f>IFERROR(F52-E52,"-")</f>
        <v>16628</v>
      </c>
      <c r="J52" s="310">
        <f>IFERROR(F52-C52,"-")</f>
        <v>32009</v>
      </c>
      <c r="K52" s="311">
        <f>F52/$F$51</f>
        <v>0.35767360109007812</v>
      </c>
      <c r="L52" s="302"/>
      <c r="M52" s="310">
        <v>1634338</v>
      </c>
      <c r="N52" s="310">
        <v>1522527</v>
      </c>
      <c r="O52" s="310">
        <v>1723609</v>
      </c>
      <c r="P52" s="310">
        <v>1894886</v>
      </c>
      <c r="Q52" s="311">
        <f>IFERROR(P52/O52-1,"-")</f>
        <v>9.9371145079887535E-2</v>
      </c>
      <c r="R52" s="311">
        <f>IFERROR(P52/M52-1,"-")</f>
        <v>0.1594211234151075</v>
      </c>
      <c r="S52" s="310">
        <f>IFERROR(P52-O52,"-")</f>
        <v>171277</v>
      </c>
      <c r="T52" s="310">
        <f>IFERROR(P52-M52,"-")</f>
        <v>260548</v>
      </c>
      <c r="U52" s="311">
        <f>P52/$P$51</f>
        <v>0.32782831212586183</v>
      </c>
    </row>
    <row r="53" spans="1:22" x14ac:dyDescent="0.25">
      <c r="A53" s="309" t="s">
        <v>116</v>
      </c>
      <c r="B53" s="309" t="s">
        <v>116</v>
      </c>
      <c r="C53" s="310">
        <v>448581</v>
      </c>
      <c r="D53" s="310">
        <v>448543</v>
      </c>
      <c r="E53" s="310">
        <v>479958</v>
      </c>
      <c r="F53" s="310">
        <v>543051</v>
      </c>
      <c r="G53" s="311">
        <f>IFERROR(F53/E53-1,"-")</f>
        <v>0.13145525233457933</v>
      </c>
      <c r="H53" s="311">
        <f>IFERROR(F53/C53-1,"-")</f>
        <v>0.21059741718886893</v>
      </c>
      <c r="I53" s="310">
        <f>IFERROR(F53-E53,"-")</f>
        <v>63093</v>
      </c>
      <c r="J53" s="310">
        <f>IFERROR(F53-C53,"-")</f>
        <v>94470</v>
      </c>
      <c r="K53" s="311">
        <f>F53/$F$51</f>
        <v>0.64232639890992194</v>
      </c>
      <c r="L53" s="302"/>
      <c r="M53" s="310">
        <v>3208131</v>
      </c>
      <c r="N53" s="310">
        <v>2933416</v>
      </c>
      <c r="O53" s="310">
        <v>3448991</v>
      </c>
      <c r="P53" s="310">
        <v>3885231</v>
      </c>
      <c r="Q53" s="311">
        <f>IFERROR(P53/O53-1,"-")</f>
        <v>0.12648336861418308</v>
      </c>
      <c r="R53" s="311">
        <f>IFERROR(P53/M53-1,"-")</f>
        <v>0.21105746616955479</v>
      </c>
      <c r="S53" s="310">
        <f>IFERROR(P53-O53,"-")</f>
        <v>436240</v>
      </c>
      <c r="T53" s="310">
        <f>IFERROR(P53-M53,"-")</f>
        <v>677100</v>
      </c>
      <c r="U53" s="311">
        <f>P53/$P$51</f>
        <v>0.67217168787413817</v>
      </c>
    </row>
    <row r="54" spans="1:22" ht="21" x14ac:dyDescent="0.35">
      <c r="A54" s="497" t="s">
        <v>117</v>
      </c>
      <c r="B54" s="497"/>
      <c r="C54" s="497"/>
      <c r="D54" s="497"/>
      <c r="E54" s="497"/>
      <c r="F54" s="497"/>
      <c r="G54" s="497"/>
      <c r="H54" s="497"/>
      <c r="I54" s="497"/>
      <c r="J54" s="497"/>
      <c r="K54" s="497"/>
      <c r="L54" s="497"/>
      <c r="M54" s="497"/>
      <c r="N54" s="497"/>
      <c r="O54" s="497"/>
      <c r="P54" s="497"/>
      <c r="Q54" s="497"/>
      <c r="R54" s="497"/>
      <c r="S54" s="497"/>
      <c r="T54" s="497"/>
      <c r="U54" s="497"/>
    </row>
    <row r="55" spans="1:22" x14ac:dyDescent="0.25">
      <c r="A55" s="54"/>
      <c r="B55" s="54"/>
      <c r="C55" s="381" t="s">
        <v>151</v>
      </c>
      <c r="D55" s="382"/>
      <c r="E55" s="382"/>
      <c r="F55" s="382"/>
      <c r="G55" s="382"/>
      <c r="H55" s="382"/>
      <c r="I55" s="382"/>
      <c r="J55" s="382"/>
      <c r="K55" s="383"/>
      <c r="L55" s="327"/>
      <c r="M55" s="381" t="str">
        <f>CONCATENATE("acumulado ",C55)</f>
        <v>acumulado julio</v>
      </c>
      <c r="N55" s="382"/>
      <c r="O55" s="382"/>
      <c r="P55" s="382"/>
      <c r="Q55" s="382"/>
      <c r="R55" s="382"/>
      <c r="S55" s="382"/>
      <c r="T55" s="382"/>
      <c r="U55" s="383"/>
    </row>
    <row r="56" spans="1:22" x14ac:dyDescent="0.25">
      <c r="A56" s="4"/>
      <c r="B56" s="4"/>
      <c r="C56" s="5">
        <f>C$6</f>
        <v>2019</v>
      </c>
      <c r="D56" s="5">
        <f t="shared" ref="D56:F56" si="18">D$6</f>
        <v>2022</v>
      </c>
      <c r="E56" s="5">
        <f t="shared" si="18"/>
        <v>2023</v>
      </c>
      <c r="F56" s="5">
        <f t="shared" si="18"/>
        <v>2024</v>
      </c>
      <c r="G56" s="5" t="str">
        <f>CONCATENATE("var ",RIGHT(F56,2),"/",RIGHT(E56,2))</f>
        <v>var 24/23</v>
      </c>
      <c r="H56" s="5" t="str">
        <f>CONCATENATE("var ",RIGHT(F56,2),"/",RIGHT(C56,2))</f>
        <v>var 24/19</v>
      </c>
      <c r="I56" s="5" t="str">
        <f>CONCATENATE("dif ",RIGHT(F56,2),"-",RIGHT(E56,2))</f>
        <v>dif 24-23</v>
      </c>
      <c r="J56" s="5" t="str">
        <f>CONCATENATE("dif ",RIGHT(F56,2),"-",RIGHT(C56,2))</f>
        <v>dif 24-19</v>
      </c>
      <c r="K56" s="5" t="str">
        <f>CONCATENATE("cuota ",RIGHT(F56,2))</f>
        <v>cuota 24</v>
      </c>
      <c r="L56" s="328"/>
      <c r="M56" s="5">
        <f>M$6</f>
        <v>2019</v>
      </c>
      <c r="N56" s="5">
        <f>N$6</f>
        <v>2022</v>
      </c>
      <c r="O56" s="5">
        <f t="shared" ref="O56:P56" si="19">O$6</f>
        <v>2023</v>
      </c>
      <c r="P56" s="5">
        <f t="shared" si="19"/>
        <v>2024</v>
      </c>
      <c r="Q56" s="5" t="str">
        <f>CONCATENATE("var ",RIGHT(P56,2),"/",RIGHT(O56,2))</f>
        <v>var 24/23</v>
      </c>
      <c r="R56" s="5" t="str">
        <f>CONCATENATE("var ",RIGHT(P56,2),"/",RIGHT(M56,2))</f>
        <v>var 24/19</v>
      </c>
      <c r="S56" s="5" t="str">
        <f>CONCATENATE("dif ",RIGHT(P56,2),"-",RIGHT(O56,2))</f>
        <v>dif 24-23</v>
      </c>
      <c r="T56" s="5" t="str">
        <f>CONCATENATE("dif ",RIGHT(P56,2),"-",RIGHT(M56,2))</f>
        <v>dif 24-19</v>
      </c>
      <c r="U56" s="5" t="str">
        <f>CONCATENATE("cuota ",RIGHT(P56,2))</f>
        <v>cuota 24</v>
      </c>
    </row>
    <row r="57" spans="1:22" x14ac:dyDescent="0.25">
      <c r="A57" s="329" t="s">
        <v>92</v>
      </c>
      <c r="B57" s="329" t="s">
        <v>92</v>
      </c>
      <c r="C57" s="330">
        <v>5412</v>
      </c>
      <c r="D57" s="330">
        <v>5723</v>
      </c>
      <c r="E57" s="330">
        <v>6040</v>
      </c>
      <c r="F57" s="330">
        <v>6537</v>
      </c>
      <c r="G57" s="331">
        <f>IFERROR(F57/E57-1,"-")</f>
        <v>8.2284768211920545E-2</v>
      </c>
      <c r="H57" s="331">
        <f>IFERROR(F57/C57-1,"-")</f>
        <v>0.20787139689578704</v>
      </c>
      <c r="I57" s="330">
        <f>IFERROR(F57-E57,"-")</f>
        <v>497</v>
      </c>
      <c r="J57" s="330">
        <f>IFERROR(F57-C57,"-")</f>
        <v>1125</v>
      </c>
      <c r="K57" s="331">
        <f>F57/$F$57</f>
        <v>1</v>
      </c>
      <c r="L57" s="332"/>
      <c r="M57" s="330">
        <v>39735</v>
      </c>
      <c r="N57" s="330">
        <v>37399</v>
      </c>
      <c r="O57" s="330">
        <v>41363</v>
      </c>
      <c r="P57" s="330">
        <v>45502</v>
      </c>
      <c r="Q57" s="331">
        <f>IFERROR(P57/O57-1,"-")</f>
        <v>0.10006527572951662</v>
      </c>
      <c r="R57" s="331">
        <f>IFERROR(P57/M57-1,"-")</f>
        <v>0.1451365295079905</v>
      </c>
      <c r="S57" s="330">
        <f>IFERROR(P57-O57,"-")</f>
        <v>4139</v>
      </c>
      <c r="T57" s="330">
        <f>IFERROR(P57-M57,"-")</f>
        <v>5767</v>
      </c>
      <c r="U57" s="331">
        <f>P57/$P$57</f>
        <v>1</v>
      </c>
    </row>
    <row r="58" spans="1:22" x14ac:dyDescent="0.25">
      <c r="A58" s="309" t="s">
        <v>93</v>
      </c>
      <c r="B58" s="309" t="s">
        <v>93</v>
      </c>
      <c r="C58" s="310">
        <v>5053</v>
      </c>
      <c r="D58" s="310">
        <v>5371</v>
      </c>
      <c r="E58" s="310">
        <v>5701</v>
      </c>
      <c r="F58" s="310">
        <v>6189</v>
      </c>
      <c r="G58" s="311">
        <f t="shared" ref="G58:G59" si="20">IFERROR(F58/E58-1,"-")</f>
        <v>8.5599017716190051E-2</v>
      </c>
      <c r="H58" s="311">
        <f>IFERROR(F58/C58-1,"-")</f>
        <v>0.22481694043142686</v>
      </c>
      <c r="I58" s="310">
        <f t="shared" ref="I58:I59" si="21">IFERROR(F58-E58,"-")</f>
        <v>488</v>
      </c>
      <c r="J58" s="310">
        <f>IFERROR(F58-C58,"-")</f>
        <v>1136</v>
      </c>
      <c r="K58" s="311">
        <f>F58/$F$57</f>
        <v>0.94676457090408439</v>
      </c>
      <c r="L58" s="328"/>
      <c r="M58" s="310">
        <v>36578</v>
      </c>
      <c r="N58" s="310">
        <v>34596</v>
      </c>
      <c r="O58" s="310">
        <v>38388</v>
      </c>
      <c r="P58" s="310">
        <v>42619</v>
      </c>
      <c r="Q58" s="311">
        <f>IFERROR(P58/O58-1,"-")</f>
        <v>0.11021673439616553</v>
      </c>
      <c r="R58" s="311">
        <f>IFERROR(P58/M58-1,"-")</f>
        <v>0.16515391765542131</v>
      </c>
      <c r="S58" s="310">
        <f>IFERROR(P58-O58,"-")</f>
        <v>4231</v>
      </c>
      <c r="T58" s="310">
        <f>IFERROR(P58-M58,"-")</f>
        <v>6041</v>
      </c>
      <c r="U58" s="311">
        <f>P58/$P$57</f>
        <v>0.93664014768581605</v>
      </c>
    </row>
    <row r="59" spans="1:22" x14ac:dyDescent="0.25">
      <c r="A59" s="309" t="s">
        <v>94</v>
      </c>
      <c r="B59" s="309" t="s">
        <v>94</v>
      </c>
      <c r="C59" s="310">
        <v>359</v>
      </c>
      <c r="D59" s="310">
        <v>352</v>
      </c>
      <c r="E59" s="310">
        <v>339</v>
      </c>
      <c r="F59" s="310">
        <v>348</v>
      </c>
      <c r="G59" s="311">
        <f t="shared" si="20"/>
        <v>2.6548672566371723E-2</v>
      </c>
      <c r="H59" s="311">
        <f>IFERROR(F59/C59-1,"-")</f>
        <v>-3.0640668523676862E-2</v>
      </c>
      <c r="I59" s="310">
        <f t="shared" si="21"/>
        <v>9</v>
      </c>
      <c r="J59" s="310">
        <f>IFERROR(F59-C59,"-")</f>
        <v>-11</v>
      </c>
      <c r="K59" s="311">
        <f>F59/$F$57</f>
        <v>5.3235429095915561E-2</v>
      </c>
      <c r="L59" s="328"/>
      <c r="M59" s="310">
        <v>3157</v>
      </c>
      <c r="N59" s="310">
        <v>2803</v>
      </c>
      <c r="O59" s="310">
        <v>2975</v>
      </c>
      <c r="P59" s="310">
        <v>2883</v>
      </c>
      <c r="Q59" s="311">
        <f>IFERROR(P59/O59-1,"-")</f>
        <v>-3.0924369747899139E-2</v>
      </c>
      <c r="R59" s="311">
        <f>IFERROR(P59/M59-1,"-")</f>
        <v>-8.6791257522964793E-2</v>
      </c>
      <c r="S59" s="310">
        <f>IFERROR(P59-O59,"-")</f>
        <v>-92</v>
      </c>
      <c r="T59" s="310">
        <f>IFERROR(P59-M59,"-")</f>
        <v>-274</v>
      </c>
      <c r="U59" s="311">
        <f>P59/$P$57</f>
        <v>6.3359852314183993E-2</v>
      </c>
    </row>
    <row r="60" spans="1:22" ht="21" x14ac:dyDescent="0.35">
      <c r="A60" s="497" t="s">
        <v>118</v>
      </c>
      <c r="B60" s="497"/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  <c r="O60" s="497"/>
      <c r="P60" s="497"/>
      <c r="Q60" s="497"/>
      <c r="R60" s="497"/>
      <c r="S60" s="497"/>
      <c r="T60" s="497"/>
      <c r="U60" s="497"/>
    </row>
    <row r="61" spans="1:22" x14ac:dyDescent="0.25">
      <c r="A61" s="54"/>
      <c r="B61" s="54"/>
      <c r="C61" s="381" t="s">
        <v>151</v>
      </c>
      <c r="D61" s="382"/>
      <c r="E61" s="382"/>
      <c r="F61" s="382"/>
      <c r="G61" s="382"/>
      <c r="H61" s="382"/>
      <c r="I61" s="382"/>
      <c r="J61" s="382"/>
      <c r="K61" s="383"/>
      <c r="L61" s="327"/>
      <c r="M61" s="381" t="str">
        <f>CONCATENATE("acumulado ",C61)</f>
        <v>acumulado julio</v>
      </c>
      <c r="N61" s="382"/>
      <c r="O61" s="382"/>
      <c r="P61" s="382"/>
      <c r="Q61" s="382"/>
      <c r="R61" s="382"/>
      <c r="S61" s="382"/>
      <c r="T61" s="382"/>
      <c r="U61" s="383"/>
    </row>
    <row r="62" spans="1:22" x14ac:dyDescent="0.25">
      <c r="A62" s="4" t="s">
        <v>96</v>
      </c>
      <c r="B62" s="4" t="s">
        <v>96</v>
      </c>
      <c r="C62" s="5">
        <f>C$6</f>
        <v>2019</v>
      </c>
      <c r="D62" s="5">
        <f t="shared" ref="D62:F62" si="22">D$6</f>
        <v>2022</v>
      </c>
      <c r="E62" s="5">
        <f t="shared" si="22"/>
        <v>2023</v>
      </c>
      <c r="F62" s="5">
        <f t="shared" si="22"/>
        <v>2024</v>
      </c>
      <c r="G62" s="5" t="str">
        <f>CONCATENATE("var ",RIGHT(F62,2),"/",RIGHT(E62,2))</f>
        <v>var 24/23</v>
      </c>
      <c r="H62" s="5" t="str">
        <f>CONCATENATE("var ",RIGHT(F62,2),"/",RIGHT(C62,2))</f>
        <v>var 24/19</v>
      </c>
      <c r="I62" s="5" t="str">
        <f>CONCATENATE("dif ",RIGHT(F62,2),"-",RIGHT(E62,2))</f>
        <v>dif 24-23</v>
      </c>
      <c r="J62" s="5" t="str">
        <f>CONCATENATE("dif ",RIGHT(F62,2),"-",RIGHT(C62,2))</f>
        <v>dif 24-19</v>
      </c>
      <c r="K62" s="5" t="str">
        <f>CONCATENATE("cuota ",RIGHT(F62,2))</f>
        <v>cuota 24</v>
      </c>
      <c r="L62" s="328"/>
      <c r="M62" s="5">
        <f>M$6</f>
        <v>2019</v>
      </c>
      <c r="N62" s="5">
        <f>N$6</f>
        <v>2022</v>
      </c>
      <c r="O62" s="5">
        <f t="shared" ref="O62:P62" si="23">O$6</f>
        <v>2023</v>
      </c>
      <c r="P62" s="5">
        <f t="shared" si="23"/>
        <v>2024</v>
      </c>
      <c r="Q62" s="5" t="str">
        <f>CONCATENATE("var ",RIGHT(P62,2),"/",RIGHT(O62,2))</f>
        <v>var 24/23</v>
      </c>
      <c r="R62" s="5" t="str">
        <f>CONCATENATE("var ",RIGHT(P62,2),"/",RIGHT(M62,2))</f>
        <v>var 24/19</v>
      </c>
      <c r="S62" s="5" t="str">
        <f>CONCATENATE("dif ",RIGHT(P62,2),"-",RIGHT(O62,2))</f>
        <v>dif 24-23</v>
      </c>
      <c r="T62" s="5" t="str">
        <f>CONCATENATE("dif ",RIGHT(P62,2),"-",RIGHT(M62,2))</f>
        <v>dif 24-19</v>
      </c>
      <c r="U62" s="5" t="str">
        <f>CONCATENATE("cuota ",RIGHT(P62,2))</f>
        <v>cuota 24</v>
      </c>
    </row>
    <row r="63" spans="1:22" x14ac:dyDescent="0.25">
      <c r="A63" s="333" t="s">
        <v>97</v>
      </c>
      <c r="B63" s="333" t="s">
        <v>97</v>
      </c>
      <c r="C63" s="334">
        <v>5412</v>
      </c>
      <c r="D63" s="334">
        <v>5723</v>
      </c>
      <c r="E63" s="334">
        <v>6040</v>
      </c>
      <c r="F63" s="334">
        <v>6537</v>
      </c>
      <c r="G63" s="335">
        <f>IFERROR(F63/E63-1,"-")</f>
        <v>8.2284768211920545E-2</v>
      </c>
      <c r="H63" s="335">
        <f t="shared" ref="H63:H97" si="24">IFERROR(F63/C63-1,"-")</f>
        <v>0.20787139689578704</v>
      </c>
      <c r="I63" s="334">
        <f>IFERROR(F63-E63,"-")</f>
        <v>497</v>
      </c>
      <c r="J63" s="334">
        <f t="shared" ref="J63:J97" si="25">IFERROR(F63-C63,"-")</f>
        <v>1125</v>
      </c>
      <c r="K63" s="335">
        <f>IFERROR(F63/$F$63,"-")</f>
        <v>1</v>
      </c>
      <c r="L63" s="332"/>
      <c r="M63" s="334">
        <v>39735</v>
      </c>
      <c r="N63" s="334">
        <v>37399</v>
      </c>
      <c r="O63" s="334">
        <v>41363</v>
      </c>
      <c r="P63" s="334">
        <v>45502</v>
      </c>
      <c r="Q63" s="335">
        <f t="shared" ref="Q63:Q97" si="26">IFERROR(P63/O63-1,"-")</f>
        <v>0.10006527572951662</v>
      </c>
      <c r="R63" s="335">
        <f t="shared" ref="R63:R97" si="27">IFERROR(P63/M63-1,"-")</f>
        <v>0.1451365295079905</v>
      </c>
      <c r="S63" s="334">
        <f t="shared" ref="S63:S97" si="28">IFERROR(P63-O63,"-")</f>
        <v>4139</v>
      </c>
      <c r="T63" s="334">
        <f t="shared" ref="T63:T97" si="29">IFERROR(P63-M63,"-")</f>
        <v>5767</v>
      </c>
      <c r="U63" s="335">
        <f>P63/$P$63</f>
        <v>1</v>
      </c>
    </row>
    <row r="64" spans="1:22" x14ac:dyDescent="0.25">
      <c r="A64" s="336" t="s">
        <v>98</v>
      </c>
      <c r="B64" s="336" t="s">
        <v>98</v>
      </c>
      <c r="C64" s="337">
        <v>3210</v>
      </c>
      <c r="D64" s="337">
        <v>3481</v>
      </c>
      <c r="E64" s="337">
        <v>3649</v>
      </c>
      <c r="F64" s="337">
        <v>3884</v>
      </c>
      <c r="G64" s="338">
        <f t="shared" ref="G64:G97" si="30">IFERROR(F64/E64-1,"-")</f>
        <v>6.4401205809810902E-2</v>
      </c>
      <c r="H64" s="338">
        <f t="shared" si="24"/>
        <v>0.20996884735202492</v>
      </c>
      <c r="I64" s="337">
        <f t="shared" ref="I64:I97" si="31">IFERROR(F64-E64,"-")</f>
        <v>235</v>
      </c>
      <c r="J64" s="337">
        <f t="shared" si="25"/>
        <v>674</v>
      </c>
      <c r="K64" s="338">
        <f t="shared" ref="K64:K70" si="32">IFERROR(F64/$F$63,"-")</f>
        <v>0.59415634082912649</v>
      </c>
      <c r="L64" s="339"/>
      <c r="M64" s="337">
        <v>22615</v>
      </c>
      <c r="N64" s="337">
        <v>20437</v>
      </c>
      <c r="O64" s="337">
        <v>22724</v>
      </c>
      <c r="P64" s="337">
        <v>24926</v>
      </c>
      <c r="Q64" s="338">
        <f t="shared" si="26"/>
        <v>9.6901953881358915E-2</v>
      </c>
      <c r="R64" s="338">
        <f t="shared" si="27"/>
        <v>0.10218881273491043</v>
      </c>
      <c r="S64" s="337">
        <f t="shared" si="28"/>
        <v>2202</v>
      </c>
      <c r="T64" s="337">
        <f t="shared" si="29"/>
        <v>2311</v>
      </c>
      <c r="U64" s="338">
        <f t="shared" ref="U64:U96" si="33">P64/$P$63</f>
        <v>0.54780009669904617</v>
      </c>
    </row>
    <row r="65" spans="1:21" x14ac:dyDescent="0.25">
      <c r="A65" s="309" t="s">
        <v>99</v>
      </c>
      <c r="B65" s="309" t="s">
        <v>99</v>
      </c>
      <c r="C65" s="310">
        <v>2156</v>
      </c>
      <c r="D65" s="310">
        <v>2369</v>
      </c>
      <c r="E65" s="310">
        <v>2521</v>
      </c>
      <c r="F65" s="310">
        <v>2547</v>
      </c>
      <c r="G65" s="311">
        <f t="shared" si="30"/>
        <v>1.0313367711225707E-2</v>
      </c>
      <c r="H65" s="311">
        <f t="shared" si="24"/>
        <v>0.18135435992578852</v>
      </c>
      <c r="I65" s="310">
        <f t="shared" si="31"/>
        <v>26</v>
      </c>
      <c r="J65" s="310">
        <f t="shared" si="25"/>
        <v>391</v>
      </c>
      <c r="K65" s="311">
        <f t="shared" si="32"/>
        <v>0.38962826984855436</v>
      </c>
      <c r="L65" s="328"/>
      <c r="M65" s="310">
        <v>15620</v>
      </c>
      <c r="N65" s="310">
        <v>13717</v>
      </c>
      <c r="O65" s="310">
        <v>15310</v>
      </c>
      <c r="P65" s="310">
        <v>16258</v>
      </c>
      <c r="Q65" s="311">
        <f t="shared" si="26"/>
        <v>6.192031352057481E-2</v>
      </c>
      <c r="R65" s="311">
        <f t="shared" si="27"/>
        <v>4.0845070422535157E-2</v>
      </c>
      <c r="S65" s="310">
        <f t="shared" si="28"/>
        <v>948</v>
      </c>
      <c r="T65" s="310">
        <f t="shared" si="29"/>
        <v>638</v>
      </c>
      <c r="U65" s="311">
        <f t="shared" si="33"/>
        <v>0.3573029756933761</v>
      </c>
    </row>
    <row r="66" spans="1:21" x14ac:dyDescent="0.25">
      <c r="A66" s="309" t="s">
        <v>100</v>
      </c>
      <c r="B66" s="309" t="s">
        <v>100</v>
      </c>
      <c r="C66" s="310">
        <v>1054</v>
      </c>
      <c r="D66" s="310">
        <v>1112</v>
      </c>
      <c r="E66" s="310">
        <v>1128</v>
      </c>
      <c r="F66" s="310">
        <v>1337</v>
      </c>
      <c r="G66" s="311">
        <f t="shared" si="30"/>
        <v>0.18528368794326244</v>
      </c>
      <c r="H66" s="311">
        <f t="shared" si="24"/>
        <v>0.26850094876660346</v>
      </c>
      <c r="I66" s="310">
        <f t="shared" si="31"/>
        <v>209</v>
      </c>
      <c r="J66" s="310">
        <f t="shared" si="25"/>
        <v>283</v>
      </c>
      <c r="K66" s="311">
        <f t="shared" si="32"/>
        <v>0.20452807098057213</v>
      </c>
      <c r="L66" s="328"/>
      <c r="M66" s="310">
        <v>6995</v>
      </c>
      <c r="N66" s="310">
        <v>6720</v>
      </c>
      <c r="O66" s="310">
        <v>7414</v>
      </c>
      <c r="P66" s="310">
        <v>8668</v>
      </c>
      <c r="Q66" s="311">
        <f t="shared" si="26"/>
        <v>0.16913946587537088</v>
      </c>
      <c r="R66" s="311">
        <f t="shared" si="27"/>
        <v>0.23917083631165115</v>
      </c>
      <c r="S66" s="310">
        <f t="shared" si="28"/>
        <v>1254</v>
      </c>
      <c r="T66" s="310">
        <f t="shared" si="29"/>
        <v>1673</v>
      </c>
      <c r="U66" s="311">
        <f t="shared" si="33"/>
        <v>0.19049712100567007</v>
      </c>
    </row>
    <row r="67" spans="1:21" x14ac:dyDescent="0.25">
      <c r="A67" s="336" t="s">
        <v>101</v>
      </c>
      <c r="B67" s="336" t="s">
        <v>101</v>
      </c>
      <c r="C67" s="337">
        <v>2202</v>
      </c>
      <c r="D67" s="337">
        <v>2242</v>
      </c>
      <c r="E67" s="337">
        <v>2391</v>
      </c>
      <c r="F67" s="337">
        <v>2653</v>
      </c>
      <c r="G67" s="338">
        <f t="shared" si="30"/>
        <v>0.10957758260142203</v>
      </c>
      <c r="H67" s="338">
        <f t="shared" si="24"/>
        <v>0.20481380563124429</v>
      </c>
      <c r="I67" s="337">
        <f t="shared" si="31"/>
        <v>262</v>
      </c>
      <c r="J67" s="337">
        <f t="shared" si="25"/>
        <v>451</v>
      </c>
      <c r="K67" s="338">
        <f t="shared" si="32"/>
        <v>0.40584365917087351</v>
      </c>
      <c r="L67" s="339"/>
      <c r="M67" s="337">
        <v>17120</v>
      </c>
      <c r="N67" s="337">
        <v>16962</v>
      </c>
      <c r="O67" s="337">
        <v>18639</v>
      </c>
      <c r="P67" s="337">
        <v>20576</v>
      </c>
      <c r="Q67" s="338">
        <f t="shared" si="26"/>
        <v>0.10392188422125659</v>
      </c>
      <c r="R67" s="338">
        <f t="shared" si="27"/>
        <v>0.20186915887850465</v>
      </c>
      <c r="S67" s="337">
        <f t="shared" si="28"/>
        <v>1937</v>
      </c>
      <c r="T67" s="337">
        <f t="shared" si="29"/>
        <v>3456</v>
      </c>
      <c r="U67" s="338">
        <f t="shared" si="33"/>
        <v>0.45219990330095383</v>
      </c>
    </row>
    <row r="68" spans="1:21" x14ac:dyDescent="0.25">
      <c r="A68" s="309" t="s">
        <v>29</v>
      </c>
      <c r="B68" s="309" t="s">
        <v>29</v>
      </c>
      <c r="C68" s="310">
        <v>1001</v>
      </c>
      <c r="D68" s="310">
        <v>1111</v>
      </c>
      <c r="E68" s="310">
        <v>1133</v>
      </c>
      <c r="F68" s="310">
        <v>1237</v>
      </c>
      <c r="G68" s="311">
        <f t="shared" si="30"/>
        <v>9.1791703442188899E-2</v>
      </c>
      <c r="H68" s="311">
        <f t="shared" si="24"/>
        <v>0.23576423576423577</v>
      </c>
      <c r="I68" s="310">
        <f t="shared" si="31"/>
        <v>104</v>
      </c>
      <c r="J68" s="310">
        <f t="shared" si="25"/>
        <v>236</v>
      </c>
      <c r="K68" s="311">
        <f t="shared" si="32"/>
        <v>0.18923053388404468</v>
      </c>
      <c r="L68" s="328"/>
      <c r="M68" s="310">
        <v>7155</v>
      </c>
      <c r="N68" s="310">
        <v>7477</v>
      </c>
      <c r="O68" s="310">
        <v>8071</v>
      </c>
      <c r="P68" s="310">
        <v>8857</v>
      </c>
      <c r="Q68" s="311">
        <f t="shared" si="26"/>
        <v>9.7385701895675858E-2</v>
      </c>
      <c r="R68" s="311">
        <f t="shared" si="27"/>
        <v>0.23787561146051717</v>
      </c>
      <c r="S68" s="310">
        <f t="shared" si="28"/>
        <v>786</v>
      </c>
      <c r="T68" s="310">
        <f t="shared" si="29"/>
        <v>1702</v>
      </c>
      <c r="U68" s="311">
        <f t="shared" si="33"/>
        <v>0.19465078458089755</v>
      </c>
    </row>
    <row r="69" spans="1:21" x14ac:dyDescent="0.25">
      <c r="A69" s="309" t="s">
        <v>22</v>
      </c>
      <c r="B69" s="309" t="s">
        <v>22</v>
      </c>
      <c r="C69" s="310">
        <v>305</v>
      </c>
      <c r="D69" s="310">
        <v>220</v>
      </c>
      <c r="E69" s="310">
        <v>261</v>
      </c>
      <c r="F69" s="310">
        <v>255</v>
      </c>
      <c r="G69" s="311">
        <f t="shared" si="30"/>
        <v>-2.2988505747126409E-2</v>
      </c>
      <c r="H69" s="311">
        <f t="shared" si="24"/>
        <v>-0.16393442622950816</v>
      </c>
      <c r="I69" s="310">
        <f t="shared" si="31"/>
        <v>-6</v>
      </c>
      <c r="J69" s="310">
        <f t="shared" si="25"/>
        <v>-50</v>
      </c>
      <c r="K69" s="311">
        <f t="shared" si="32"/>
        <v>3.9008719596145019E-2</v>
      </c>
      <c r="L69" s="328"/>
      <c r="M69" s="310">
        <v>2897</v>
      </c>
      <c r="N69" s="310">
        <v>2421</v>
      </c>
      <c r="O69" s="310">
        <v>2780</v>
      </c>
      <c r="P69" s="310">
        <v>2899</v>
      </c>
      <c r="Q69" s="311">
        <f t="shared" si="26"/>
        <v>4.2805755395683542E-2</v>
      </c>
      <c r="R69" s="311">
        <f t="shared" si="27"/>
        <v>6.9036934760102753E-4</v>
      </c>
      <c r="S69" s="310">
        <f t="shared" si="28"/>
        <v>119</v>
      </c>
      <c r="T69" s="310">
        <f t="shared" si="29"/>
        <v>2</v>
      </c>
      <c r="U69" s="311">
        <f t="shared" si="33"/>
        <v>6.3711485209441338E-2</v>
      </c>
    </row>
    <row r="70" spans="1:21" x14ac:dyDescent="0.25">
      <c r="A70" s="309" t="s">
        <v>102</v>
      </c>
      <c r="B70" s="309" t="s">
        <v>102</v>
      </c>
      <c r="C70" s="310">
        <v>126</v>
      </c>
      <c r="D70" s="310">
        <v>140</v>
      </c>
      <c r="E70" s="310">
        <v>145</v>
      </c>
      <c r="F70" s="310">
        <v>148</v>
      </c>
      <c r="G70" s="311">
        <f t="shared" si="30"/>
        <v>2.0689655172413834E-2</v>
      </c>
      <c r="H70" s="311">
        <f t="shared" si="24"/>
        <v>0.17460317460317465</v>
      </c>
      <c r="I70" s="310">
        <f t="shared" si="31"/>
        <v>3</v>
      </c>
      <c r="J70" s="310">
        <f t="shared" si="25"/>
        <v>22</v>
      </c>
      <c r="K70" s="311">
        <f t="shared" si="32"/>
        <v>2.2640354902860638E-2</v>
      </c>
      <c r="L70" s="328"/>
      <c r="M70" s="310">
        <v>919</v>
      </c>
      <c r="N70" s="310">
        <v>922</v>
      </c>
      <c r="O70" s="310">
        <v>912</v>
      </c>
      <c r="P70" s="310">
        <v>950</v>
      </c>
      <c r="Q70" s="311">
        <f t="shared" si="26"/>
        <v>4.1666666666666741E-2</v>
      </c>
      <c r="R70" s="311">
        <f t="shared" si="27"/>
        <v>3.3732317736670403E-2</v>
      </c>
      <c r="S70" s="310">
        <f t="shared" si="28"/>
        <v>38</v>
      </c>
      <c r="T70" s="310">
        <f t="shared" si="29"/>
        <v>31</v>
      </c>
      <c r="U70" s="311">
        <f t="shared" si="33"/>
        <v>2.0878203155905235E-2</v>
      </c>
    </row>
    <row r="71" spans="1:21" x14ac:dyDescent="0.25">
      <c r="A71" s="309" t="s">
        <v>103</v>
      </c>
      <c r="B71" s="309" t="s">
        <v>103</v>
      </c>
      <c r="C71" s="310">
        <v>101</v>
      </c>
      <c r="D71" s="310">
        <v>93</v>
      </c>
      <c r="E71" s="310">
        <v>100</v>
      </c>
      <c r="F71" s="310">
        <v>112</v>
      </c>
      <c r="G71" s="311">
        <f t="shared" si="30"/>
        <v>0.12000000000000011</v>
      </c>
      <c r="H71" s="311">
        <f t="shared" si="24"/>
        <v>0.10891089108910901</v>
      </c>
      <c r="I71" s="310">
        <f>IFERROR(F71-E71,"-")</f>
        <v>12</v>
      </c>
      <c r="J71" s="310">
        <f t="shared" si="25"/>
        <v>11</v>
      </c>
      <c r="K71" s="311">
        <f>IFERROR(F71/$F$63,"-")</f>
        <v>1.7133241548110755E-2</v>
      </c>
      <c r="L71" s="328"/>
      <c r="M71" s="310">
        <v>651</v>
      </c>
      <c r="N71" s="310">
        <v>721</v>
      </c>
      <c r="O71" s="310">
        <v>726</v>
      </c>
      <c r="P71" s="310">
        <v>733</v>
      </c>
      <c r="Q71" s="311">
        <f t="shared" si="26"/>
        <v>9.6418732782368455E-3</v>
      </c>
      <c r="R71" s="311">
        <f t="shared" si="27"/>
        <v>0.12596006144393246</v>
      </c>
      <c r="S71" s="310">
        <f t="shared" si="28"/>
        <v>7</v>
      </c>
      <c r="T71" s="310">
        <f t="shared" si="29"/>
        <v>82</v>
      </c>
      <c r="U71" s="311">
        <f t="shared" si="33"/>
        <v>1.6109182013977409E-2</v>
      </c>
    </row>
    <row r="72" spans="1:21" x14ac:dyDescent="0.25">
      <c r="A72" s="309" t="s">
        <v>28</v>
      </c>
      <c r="B72" s="309" t="s">
        <v>28</v>
      </c>
      <c r="C72" s="310">
        <v>10</v>
      </c>
      <c r="D72" s="310">
        <v>13</v>
      </c>
      <c r="E72" s="310">
        <v>14</v>
      </c>
      <c r="F72" s="310">
        <v>14</v>
      </c>
      <c r="G72" s="311">
        <f t="shared" si="30"/>
        <v>0</v>
      </c>
      <c r="H72" s="311">
        <f t="shared" si="24"/>
        <v>0.39999999999999991</v>
      </c>
      <c r="I72" s="310">
        <f t="shared" si="31"/>
        <v>0</v>
      </c>
      <c r="J72" s="310">
        <f t="shared" si="25"/>
        <v>4</v>
      </c>
      <c r="K72" s="311">
        <f t="shared" ref="K72:K96" si="34">IFERROR(F72/$F$63,"-")</f>
        <v>2.1416551935138444E-3</v>
      </c>
      <c r="L72" s="328"/>
      <c r="M72" s="310">
        <v>87</v>
      </c>
      <c r="N72" s="310">
        <v>101</v>
      </c>
      <c r="O72" s="310">
        <v>110</v>
      </c>
      <c r="P72" s="310">
        <v>122</v>
      </c>
      <c r="Q72" s="311">
        <f t="shared" si="26"/>
        <v>0.10909090909090913</v>
      </c>
      <c r="R72" s="311">
        <f t="shared" si="27"/>
        <v>0.40229885057471271</v>
      </c>
      <c r="S72" s="310">
        <f t="shared" si="28"/>
        <v>12</v>
      </c>
      <c r="T72" s="310">
        <f t="shared" si="29"/>
        <v>35</v>
      </c>
      <c r="U72" s="311">
        <f t="shared" si="33"/>
        <v>2.681200826337304E-3</v>
      </c>
    </row>
    <row r="73" spans="1:21" x14ac:dyDescent="0.25">
      <c r="A73" s="309" t="s">
        <v>104</v>
      </c>
      <c r="B73" s="309" t="s">
        <v>104</v>
      </c>
      <c r="C73" s="310">
        <f>C74+C75+C76+C77</f>
        <v>52</v>
      </c>
      <c r="D73" s="310">
        <f t="shared" ref="D73:F73" si="35">D74+D75+D76+D77</f>
        <v>18</v>
      </c>
      <c r="E73" s="310">
        <f t="shared" si="35"/>
        <v>30</v>
      </c>
      <c r="F73" s="310">
        <f t="shared" si="35"/>
        <v>24</v>
      </c>
      <c r="G73" s="311">
        <f>IFERROR(F73/E73-1,"-")</f>
        <v>-0.19999999999999996</v>
      </c>
      <c r="H73" s="311">
        <f t="shared" si="24"/>
        <v>-0.53846153846153844</v>
      </c>
      <c r="I73" s="310">
        <f t="shared" si="31"/>
        <v>-6</v>
      </c>
      <c r="J73" s="310">
        <f t="shared" si="25"/>
        <v>-28</v>
      </c>
      <c r="K73" s="311">
        <f t="shared" ref="K73" si="36">IFERROR(F73/$F$7,"-")</f>
        <v>2.8387450854225709E-5</v>
      </c>
      <c r="L73" s="328"/>
      <c r="M73" s="310">
        <f t="shared" ref="M73:P73" si="37">M74+M75+M76+M77</f>
        <v>1292</v>
      </c>
      <c r="N73" s="310">
        <f t="shared" si="37"/>
        <v>782</v>
      </c>
      <c r="O73" s="310">
        <f t="shared" si="37"/>
        <v>1032</v>
      </c>
      <c r="P73" s="310">
        <f t="shared" si="37"/>
        <v>1019</v>
      </c>
      <c r="Q73" s="311">
        <f t="shared" si="26"/>
        <v>-1.2596899224806224E-2</v>
      </c>
      <c r="R73" s="311">
        <f t="shared" si="27"/>
        <v>-0.21130030959752322</v>
      </c>
      <c r="S73" s="310">
        <f t="shared" si="28"/>
        <v>-13</v>
      </c>
      <c r="T73" s="310">
        <f t="shared" si="29"/>
        <v>-273</v>
      </c>
      <c r="U73" s="311">
        <f t="shared" ref="U73" si="38">P73/$P$13</f>
        <v>1.762940092735147E-4</v>
      </c>
    </row>
    <row r="74" spans="1:21" x14ac:dyDescent="0.25">
      <c r="A74" s="325" t="s">
        <v>27</v>
      </c>
      <c r="B74" s="325" t="s">
        <v>27</v>
      </c>
      <c r="C74" s="310">
        <v>0</v>
      </c>
      <c r="D74" s="310">
        <v>0</v>
      </c>
      <c r="E74" s="310">
        <v>0</v>
      </c>
      <c r="F74" s="310">
        <v>0</v>
      </c>
      <c r="G74" s="311" t="str">
        <f t="shared" si="30"/>
        <v>-</v>
      </c>
      <c r="H74" s="311" t="str">
        <f t="shared" si="24"/>
        <v>-</v>
      </c>
      <c r="I74" s="310">
        <f t="shared" si="31"/>
        <v>0</v>
      </c>
      <c r="J74" s="310">
        <f t="shared" si="25"/>
        <v>0</v>
      </c>
      <c r="K74" s="311">
        <f t="shared" si="34"/>
        <v>0</v>
      </c>
      <c r="L74" s="328"/>
      <c r="M74" s="310">
        <v>351</v>
      </c>
      <c r="N74" s="310">
        <v>191</v>
      </c>
      <c r="O74" s="310">
        <v>248</v>
      </c>
      <c r="P74" s="310">
        <v>261</v>
      </c>
      <c r="Q74" s="311">
        <f t="shared" si="26"/>
        <v>5.2419354838709742E-2</v>
      </c>
      <c r="R74" s="311">
        <f t="shared" si="27"/>
        <v>-0.25641025641025639</v>
      </c>
      <c r="S74" s="310">
        <f t="shared" si="28"/>
        <v>13</v>
      </c>
      <c r="T74" s="310">
        <f t="shared" si="29"/>
        <v>-90</v>
      </c>
      <c r="U74" s="311">
        <f t="shared" si="33"/>
        <v>5.7360116038855432E-3</v>
      </c>
    </row>
    <row r="75" spans="1:21" x14ac:dyDescent="0.25">
      <c r="A75" s="325" t="s">
        <v>37</v>
      </c>
      <c r="B75" s="325" t="s">
        <v>37</v>
      </c>
      <c r="C75" s="310">
        <v>14</v>
      </c>
      <c r="D75" s="310">
        <v>0</v>
      </c>
      <c r="E75" s="310">
        <v>4</v>
      </c>
      <c r="F75" s="310">
        <v>1</v>
      </c>
      <c r="G75" s="311">
        <f t="shared" si="30"/>
        <v>-0.75</v>
      </c>
      <c r="H75" s="311">
        <f t="shared" si="24"/>
        <v>-0.9285714285714286</v>
      </c>
      <c r="I75" s="310">
        <f t="shared" si="31"/>
        <v>-3</v>
      </c>
      <c r="J75" s="310">
        <f t="shared" si="25"/>
        <v>-13</v>
      </c>
      <c r="K75" s="311">
        <f t="shared" si="34"/>
        <v>1.529753709652746E-4</v>
      </c>
      <c r="L75" s="328"/>
      <c r="M75" s="310">
        <v>304</v>
      </c>
      <c r="N75" s="310">
        <v>154</v>
      </c>
      <c r="O75" s="310">
        <v>223</v>
      </c>
      <c r="P75" s="310">
        <v>223</v>
      </c>
      <c r="Q75" s="311">
        <f t="shared" si="26"/>
        <v>0</v>
      </c>
      <c r="R75" s="311">
        <f t="shared" si="27"/>
        <v>-0.26644736842105265</v>
      </c>
      <c r="S75" s="310">
        <f t="shared" si="28"/>
        <v>0</v>
      </c>
      <c r="T75" s="310">
        <f t="shared" si="29"/>
        <v>-81</v>
      </c>
      <c r="U75" s="311">
        <f t="shared" si="33"/>
        <v>4.9008834776493341E-3</v>
      </c>
    </row>
    <row r="76" spans="1:21" x14ac:dyDescent="0.25">
      <c r="A76" s="325" t="s">
        <v>25</v>
      </c>
      <c r="B76" s="325" t="s">
        <v>25</v>
      </c>
      <c r="C76" s="310">
        <v>19</v>
      </c>
      <c r="D76" s="310">
        <v>17</v>
      </c>
      <c r="E76" s="310">
        <v>8</v>
      </c>
      <c r="F76" s="310">
        <v>10</v>
      </c>
      <c r="G76" s="311">
        <f t="shared" si="30"/>
        <v>0.25</v>
      </c>
      <c r="H76" s="311">
        <f t="shared" si="24"/>
        <v>-0.47368421052631582</v>
      </c>
      <c r="I76" s="310">
        <f t="shared" si="31"/>
        <v>2</v>
      </c>
      <c r="J76" s="310">
        <f t="shared" si="25"/>
        <v>-9</v>
      </c>
      <c r="K76" s="311">
        <f t="shared" si="34"/>
        <v>1.5297537096527459E-3</v>
      </c>
      <c r="L76" s="328"/>
      <c r="M76" s="310">
        <v>387</v>
      </c>
      <c r="N76" s="310">
        <v>303</v>
      </c>
      <c r="O76" s="310">
        <v>355</v>
      </c>
      <c r="P76" s="310">
        <v>301</v>
      </c>
      <c r="Q76" s="311">
        <f t="shared" si="26"/>
        <v>-0.15211267605633805</v>
      </c>
      <c r="R76" s="311">
        <f t="shared" si="27"/>
        <v>-0.22222222222222221</v>
      </c>
      <c r="S76" s="310">
        <f t="shared" si="28"/>
        <v>-54</v>
      </c>
      <c r="T76" s="310">
        <f t="shared" si="29"/>
        <v>-86</v>
      </c>
      <c r="U76" s="311">
        <f t="shared" si="33"/>
        <v>6.6150938420289221E-3</v>
      </c>
    </row>
    <row r="77" spans="1:21" x14ac:dyDescent="0.25">
      <c r="A77" s="325" t="s">
        <v>36</v>
      </c>
      <c r="B77" s="325" t="s">
        <v>36</v>
      </c>
      <c r="C77" s="310">
        <v>19</v>
      </c>
      <c r="D77" s="310">
        <v>1</v>
      </c>
      <c r="E77" s="310">
        <v>18</v>
      </c>
      <c r="F77" s="310">
        <v>13</v>
      </c>
      <c r="G77" s="311">
        <f t="shared" si="30"/>
        <v>-0.27777777777777779</v>
      </c>
      <c r="H77" s="311">
        <f t="shared" si="24"/>
        <v>-0.31578947368421051</v>
      </c>
      <c r="I77" s="310">
        <f t="shared" si="31"/>
        <v>-5</v>
      </c>
      <c r="J77" s="310">
        <f t="shared" si="25"/>
        <v>-6</v>
      </c>
      <c r="K77" s="311">
        <f t="shared" si="34"/>
        <v>1.9886798225485698E-3</v>
      </c>
      <c r="L77" s="328"/>
      <c r="M77" s="310">
        <v>250</v>
      </c>
      <c r="N77" s="310">
        <v>134</v>
      </c>
      <c r="O77" s="310">
        <v>206</v>
      </c>
      <c r="P77" s="310">
        <v>234</v>
      </c>
      <c r="Q77" s="311">
        <f t="shared" si="26"/>
        <v>0.13592233009708732</v>
      </c>
      <c r="R77" s="311">
        <f t="shared" si="27"/>
        <v>-6.3999999999999946E-2</v>
      </c>
      <c r="S77" s="310">
        <f t="shared" si="28"/>
        <v>28</v>
      </c>
      <c r="T77" s="310">
        <f t="shared" si="29"/>
        <v>-16</v>
      </c>
      <c r="U77" s="311">
        <f t="shared" si="33"/>
        <v>5.1426310931387631E-3</v>
      </c>
    </row>
    <row r="78" spans="1:21" x14ac:dyDescent="0.25">
      <c r="A78" s="309" t="s">
        <v>30</v>
      </c>
      <c r="B78" s="309" t="s">
        <v>30</v>
      </c>
      <c r="C78" s="310">
        <v>94</v>
      </c>
      <c r="D78" s="310">
        <v>97</v>
      </c>
      <c r="E78" s="310">
        <v>105</v>
      </c>
      <c r="F78" s="310">
        <v>145</v>
      </c>
      <c r="G78" s="311">
        <f t="shared" si="30"/>
        <v>0.38095238095238093</v>
      </c>
      <c r="H78" s="311">
        <f t="shared" si="24"/>
        <v>0.54255319148936176</v>
      </c>
      <c r="I78" s="310">
        <f t="shared" si="31"/>
        <v>40</v>
      </c>
      <c r="J78" s="310">
        <f t="shared" si="25"/>
        <v>51</v>
      </c>
      <c r="K78" s="311">
        <f t="shared" si="34"/>
        <v>2.2181428789964815E-2</v>
      </c>
      <c r="L78" s="328"/>
      <c r="M78" s="310">
        <v>663</v>
      </c>
      <c r="N78" s="310">
        <v>770</v>
      </c>
      <c r="O78" s="310">
        <v>845</v>
      </c>
      <c r="P78" s="310">
        <v>899</v>
      </c>
      <c r="Q78" s="311">
        <f t="shared" si="26"/>
        <v>6.3905325443786909E-2</v>
      </c>
      <c r="R78" s="311">
        <f t="shared" si="27"/>
        <v>0.35595776772247367</v>
      </c>
      <c r="S78" s="310">
        <f t="shared" si="28"/>
        <v>54</v>
      </c>
      <c r="T78" s="310">
        <f t="shared" si="29"/>
        <v>236</v>
      </c>
      <c r="U78" s="311">
        <f t="shared" si="33"/>
        <v>1.9757373302272428E-2</v>
      </c>
    </row>
    <row r="79" spans="1:21" x14ac:dyDescent="0.25">
      <c r="A79" s="309" t="s">
        <v>35</v>
      </c>
      <c r="B79" s="309" t="s">
        <v>35</v>
      </c>
      <c r="C79" s="310">
        <v>97</v>
      </c>
      <c r="D79" s="310">
        <v>140</v>
      </c>
      <c r="E79" s="310">
        <v>137</v>
      </c>
      <c r="F79" s="310">
        <v>182</v>
      </c>
      <c r="G79" s="311">
        <f t="shared" si="30"/>
        <v>0.32846715328467146</v>
      </c>
      <c r="H79" s="311">
        <f t="shared" si="24"/>
        <v>0.87628865979381443</v>
      </c>
      <c r="I79" s="310">
        <f t="shared" si="31"/>
        <v>45</v>
      </c>
      <c r="J79" s="310">
        <f t="shared" si="25"/>
        <v>85</v>
      </c>
      <c r="K79" s="311">
        <f t="shared" si="34"/>
        <v>2.7841517515679974E-2</v>
      </c>
      <c r="L79" s="328"/>
      <c r="M79" s="310">
        <v>777</v>
      </c>
      <c r="N79" s="310">
        <v>1034</v>
      </c>
      <c r="O79" s="310">
        <v>1035</v>
      </c>
      <c r="P79" s="310">
        <v>1318</v>
      </c>
      <c r="Q79" s="311">
        <f t="shared" si="26"/>
        <v>0.27342995169082118</v>
      </c>
      <c r="R79" s="311">
        <f t="shared" si="27"/>
        <v>0.69626769626769636</v>
      </c>
      <c r="S79" s="310">
        <f t="shared" si="28"/>
        <v>283</v>
      </c>
      <c r="T79" s="310">
        <f t="shared" si="29"/>
        <v>541</v>
      </c>
      <c r="U79" s="311">
        <f t="shared" si="33"/>
        <v>2.8965759746824315E-2</v>
      </c>
    </row>
    <row r="80" spans="1:21" x14ac:dyDescent="0.25">
      <c r="A80" s="309" t="s">
        <v>43</v>
      </c>
      <c r="B80" s="309" t="s">
        <v>43</v>
      </c>
      <c r="C80" s="310">
        <v>55</v>
      </c>
      <c r="D80" s="310">
        <v>60</v>
      </c>
      <c r="E80" s="310">
        <v>74</v>
      </c>
      <c r="F80" s="310">
        <v>97</v>
      </c>
      <c r="G80" s="311">
        <f t="shared" si="30"/>
        <v>0.31081081081081074</v>
      </c>
      <c r="H80" s="311">
        <f t="shared" si="24"/>
        <v>0.76363636363636367</v>
      </c>
      <c r="I80" s="310">
        <f t="shared" si="31"/>
        <v>23</v>
      </c>
      <c r="J80" s="310">
        <f t="shared" si="25"/>
        <v>42</v>
      </c>
      <c r="K80" s="311">
        <f t="shared" si="34"/>
        <v>1.4838610983631635E-2</v>
      </c>
      <c r="L80" s="328"/>
      <c r="M80" s="310">
        <v>373</v>
      </c>
      <c r="N80" s="310">
        <v>370</v>
      </c>
      <c r="O80" s="310">
        <v>398</v>
      </c>
      <c r="P80" s="310">
        <v>621</v>
      </c>
      <c r="Q80" s="311">
        <f t="shared" si="26"/>
        <v>0.56030150753768848</v>
      </c>
      <c r="R80" s="311">
        <f t="shared" si="27"/>
        <v>0.66487935656836461</v>
      </c>
      <c r="S80" s="310">
        <f t="shared" si="28"/>
        <v>223</v>
      </c>
      <c r="T80" s="310">
        <f t="shared" si="29"/>
        <v>248</v>
      </c>
      <c r="U80" s="311">
        <f t="shared" si="33"/>
        <v>1.3647751747175947E-2</v>
      </c>
    </row>
    <row r="81" spans="1:21" x14ac:dyDescent="0.25">
      <c r="A81" s="309" t="s">
        <v>33</v>
      </c>
      <c r="B81" s="309" t="s">
        <v>33</v>
      </c>
      <c r="C81" s="310">
        <v>83</v>
      </c>
      <c r="D81" s="310">
        <v>81</v>
      </c>
      <c r="E81" s="310">
        <v>84</v>
      </c>
      <c r="F81" s="310">
        <v>114</v>
      </c>
      <c r="G81" s="311">
        <f t="shared" si="30"/>
        <v>0.35714285714285721</v>
      </c>
      <c r="H81" s="311">
        <f t="shared" si="24"/>
        <v>0.37349397590361444</v>
      </c>
      <c r="I81" s="310">
        <f t="shared" si="31"/>
        <v>30</v>
      </c>
      <c r="J81" s="310">
        <f t="shared" si="25"/>
        <v>31</v>
      </c>
      <c r="K81" s="311">
        <f t="shared" si="34"/>
        <v>1.7439192290041303E-2</v>
      </c>
      <c r="L81" s="328"/>
      <c r="M81" s="310">
        <v>542</v>
      </c>
      <c r="N81" s="310">
        <v>538</v>
      </c>
      <c r="O81" s="310">
        <v>587</v>
      </c>
      <c r="P81" s="310">
        <v>808</v>
      </c>
      <c r="Q81" s="311">
        <f t="shared" si="26"/>
        <v>0.37649063032367969</v>
      </c>
      <c r="R81" s="311">
        <f t="shared" si="27"/>
        <v>0.4907749077490775</v>
      </c>
      <c r="S81" s="310">
        <f t="shared" si="28"/>
        <v>221</v>
      </c>
      <c r="T81" s="310">
        <f t="shared" si="29"/>
        <v>266</v>
      </c>
      <c r="U81" s="311">
        <f t="shared" si="33"/>
        <v>1.7757461210496241E-2</v>
      </c>
    </row>
    <row r="82" spans="1:21" x14ac:dyDescent="0.25">
      <c r="A82" s="309" t="s">
        <v>44</v>
      </c>
      <c r="B82" s="309" t="s">
        <v>44</v>
      </c>
      <c r="C82" s="310">
        <v>40</v>
      </c>
      <c r="D82" s="310">
        <v>50</v>
      </c>
      <c r="E82" s="310">
        <v>53</v>
      </c>
      <c r="F82" s="310">
        <v>48</v>
      </c>
      <c r="G82" s="311">
        <f t="shared" si="30"/>
        <v>-9.4339622641509413E-2</v>
      </c>
      <c r="H82" s="311">
        <f t="shared" si="24"/>
        <v>0.19999999999999996</v>
      </c>
      <c r="I82" s="310">
        <f t="shared" si="31"/>
        <v>-5</v>
      </c>
      <c r="J82" s="310">
        <f t="shared" si="25"/>
        <v>8</v>
      </c>
      <c r="K82" s="311">
        <f t="shared" si="34"/>
        <v>7.3428178063331805E-3</v>
      </c>
      <c r="L82" s="328"/>
      <c r="M82" s="310">
        <v>386</v>
      </c>
      <c r="N82" s="310">
        <v>416</v>
      </c>
      <c r="O82" s="310">
        <v>501</v>
      </c>
      <c r="P82" s="310">
        <v>465</v>
      </c>
      <c r="Q82" s="311">
        <f t="shared" si="26"/>
        <v>-7.1856287425149712E-2</v>
      </c>
      <c r="R82" s="311">
        <f t="shared" si="27"/>
        <v>0.20466321243523322</v>
      </c>
      <c r="S82" s="310">
        <f t="shared" si="28"/>
        <v>-36</v>
      </c>
      <c r="T82" s="310">
        <f t="shared" si="29"/>
        <v>79</v>
      </c>
      <c r="U82" s="311">
        <f t="shared" si="33"/>
        <v>1.0219331018416773E-2</v>
      </c>
    </row>
    <row r="83" spans="1:21" x14ac:dyDescent="0.25">
      <c r="A83" s="309" t="s">
        <v>23</v>
      </c>
      <c r="B83" s="309" t="s">
        <v>23</v>
      </c>
      <c r="C83" s="310">
        <v>23</v>
      </c>
      <c r="D83" s="310">
        <v>30</v>
      </c>
      <c r="E83" s="310">
        <v>36</v>
      </c>
      <c r="F83" s="310">
        <v>34</v>
      </c>
      <c r="G83" s="311">
        <f t="shared" si="30"/>
        <v>-5.555555555555558E-2</v>
      </c>
      <c r="H83" s="311">
        <f t="shared" si="24"/>
        <v>0.47826086956521729</v>
      </c>
      <c r="I83" s="310">
        <f t="shared" si="31"/>
        <v>-2</v>
      </c>
      <c r="J83" s="310">
        <f t="shared" si="25"/>
        <v>11</v>
      </c>
      <c r="K83" s="311">
        <f t="shared" si="34"/>
        <v>5.2011626128193357E-3</v>
      </c>
      <c r="L83" s="328"/>
      <c r="M83" s="310">
        <v>243</v>
      </c>
      <c r="N83" s="310">
        <v>233</v>
      </c>
      <c r="O83" s="310">
        <v>270</v>
      </c>
      <c r="P83" s="310">
        <v>343</v>
      </c>
      <c r="Q83" s="311">
        <f t="shared" si="26"/>
        <v>0.27037037037037037</v>
      </c>
      <c r="R83" s="311">
        <f t="shared" si="27"/>
        <v>0.41152263374485587</v>
      </c>
      <c r="S83" s="310">
        <f t="shared" si="28"/>
        <v>73</v>
      </c>
      <c r="T83" s="310">
        <f t="shared" si="29"/>
        <v>100</v>
      </c>
      <c r="U83" s="311">
        <f t="shared" si="33"/>
        <v>7.5381301920794692E-3</v>
      </c>
    </row>
    <row r="84" spans="1:21" x14ac:dyDescent="0.25">
      <c r="A84" s="309" t="s">
        <v>40</v>
      </c>
      <c r="B84" s="309" t="s">
        <v>40</v>
      </c>
      <c r="C84" s="310">
        <v>67</v>
      </c>
      <c r="D84" s="310">
        <v>67</v>
      </c>
      <c r="E84" s="310">
        <v>48</v>
      </c>
      <c r="F84" s="310">
        <v>48</v>
      </c>
      <c r="G84" s="311">
        <f t="shared" si="30"/>
        <v>0</v>
      </c>
      <c r="H84" s="311">
        <f t="shared" si="24"/>
        <v>-0.28358208955223885</v>
      </c>
      <c r="I84" s="310">
        <f t="shared" si="31"/>
        <v>0</v>
      </c>
      <c r="J84" s="310">
        <f t="shared" si="25"/>
        <v>-19</v>
      </c>
      <c r="K84" s="311">
        <f t="shared" si="34"/>
        <v>7.3428178063331805E-3</v>
      </c>
      <c r="L84" s="328"/>
      <c r="M84" s="310">
        <v>230</v>
      </c>
      <c r="N84" s="310">
        <v>352</v>
      </c>
      <c r="O84" s="310">
        <v>376</v>
      </c>
      <c r="P84" s="310">
        <v>258</v>
      </c>
      <c r="Q84" s="311">
        <f t="shared" si="26"/>
        <v>-0.31382978723404253</v>
      </c>
      <c r="R84" s="311">
        <f t="shared" si="27"/>
        <v>0.12173913043478257</v>
      </c>
      <c r="S84" s="310">
        <f t="shared" si="28"/>
        <v>-118</v>
      </c>
      <c r="T84" s="310">
        <f t="shared" si="29"/>
        <v>28</v>
      </c>
      <c r="U84" s="311">
        <f t="shared" si="33"/>
        <v>5.6700804360247901E-3</v>
      </c>
    </row>
    <row r="85" spans="1:21" x14ac:dyDescent="0.25">
      <c r="A85" s="309" t="s">
        <v>105</v>
      </c>
      <c r="B85" s="309" t="s">
        <v>105</v>
      </c>
      <c r="C85" s="310">
        <v>40</v>
      </c>
      <c r="D85" s="310">
        <v>0</v>
      </c>
      <c r="E85" s="310">
        <v>0</v>
      </c>
      <c r="F85" s="310">
        <v>0</v>
      </c>
      <c r="G85" s="311" t="str">
        <f t="shared" si="30"/>
        <v>-</v>
      </c>
      <c r="H85" s="311">
        <f t="shared" si="24"/>
        <v>-1</v>
      </c>
      <c r="I85" s="310">
        <f t="shared" si="31"/>
        <v>0</v>
      </c>
      <c r="J85" s="310">
        <f t="shared" si="25"/>
        <v>-40</v>
      </c>
      <c r="K85" s="311">
        <f t="shared" si="34"/>
        <v>0</v>
      </c>
      <c r="L85" s="328"/>
      <c r="M85" s="310">
        <v>257</v>
      </c>
      <c r="N85" s="310">
        <v>9</v>
      </c>
      <c r="O85" s="310">
        <v>0</v>
      </c>
      <c r="P85" s="310">
        <v>0</v>
      </c>
      <c r="Q85" s="311" t="str">
        <f t="shared" si="26"/>
        <v>-</v>
      </c>
      <c r="R85" s="311">
        <f t="shared" si="27"/>
        <v>-1</v>
      </c>
      <c r="S85" s="310">
        <f t="shared" si="28"/>
        <v>0</v>
      </c>
      <c r="T85" s="310">
        <f t="shared" si="29"/>
        <v>-257</v>
      </c>
      <c r="U85" s="311">
        <f t="shared" si="33"/>
        <v>0</v>
      </c>
    </row>
    <row r="86" spans="1:21" x14ac:dyDescent="0.25">
      <c r="A86" s="309" t="s">
        <v>41</v>
      </c>
      <c r="B86" s="309" t="s">
        <v>41</v>
      </c>
      <c r="C86" s="310" t="s">
        <v>152</v>
      </c>
      <c r="D86" s="310" t="s">
        <v>152</v>
      </c>
      <c r="E86" s="310" t="s">
        <v>152</v>
      </c>
      <c r="F86" s="310" t="s">
        <v>152</v>
      </c>
      <c r="G86" s="311" t="str">
        <f t="shared" si="30"/>
        <v>-</v>
      </c>
      <c r="H86" s="311" t="str">
        <f t="shared" si="24"/>
        <v>-</v>
      </c>
      <c r="I86" s="310" t="str">
        <f t="shared" si="31"/>
        <v>-</v>
      </c>
      <c r="J86" s="310" t="str">
        <f t="shared" si="25"/>
        <v>-</v>
      </c>
      <c r="K86" s="311" t="str">
        <f t="shared" si="34"/>
        <v>-</v>
      </c>
      <c r="L86" s="328"/>
      <c r="M86" s="310">
        <v>11</v>
      </c>
      <c r="N86" s="310">
        <v>44</v>
      </c>
      <c r="O86" s="310">
        <v>32</v>
      </c>
      <c r="P86" s="310">
        <v>67</v>
      </c>
      <c r="Q86" s="311">
        <f t="shared" si="26"/>
        <v>1.09375</v>
      </c>
      <c r="R86" s="311">
        <f t="shared" si="27"/>
        <v>5.0909090909090908</v>
      </c>
      <c r="S86" s="310">
        <f t="shared" si="28"/>
        <v>35</v>
      </c>
      <c r="T86" s="310">
        <f t="shared" si="29"/>
        <v>56</v>
      </c>
      <c r="U86" s="311">
        <f t="shared" si="33"/>
        <v>1.4724627488901588E-3</v>
      </c>
    </row>
    <row r="87" spans="1:21" x14ac:dyDescent="0.25">
      <c r="A87" s="309" t="s">
        <v>106</v>
      </c>
      <c r="B87" s="309" t="s">
        <v>106</v>
      </c>
      <c r="C87" s="310">
        <v>14</v>
      </c>
      <c r="D87" s="310">
        <v>26</v>
      </c>
      <c r="E87" s="310">
        <v>36</v>
      </c>
      <c r="F87" s="310">
        <v>36</v>
      </c>
      <c r="G87" s="311">
        <f t="shared" si="30"/>
        <v>0</v>
      </c>
      <c r="H87" s="311">
        <f t="shared" si="24"/>
        <v>1.5714285714285716</v>
      </c>
      <c r="I87" s="310">
        <f t="shared" si="31"/>
        <v>0</v>
      </c>
      <c r="J87" s="310">
        <f t="shared" si="25"/>
        <v>22</v>
      </c>
      <c r="K87" s="311">
        <f t="shared" si="34"/>
        <v>5.507113354749885E-3</v>
      </c>
      <c r="L87" s="328"/>
      <c r="M87" s="310">
        <v>68</v>
      </c>
      <c r="N87" s="310">
        <v>160</v>
      </c>
      <c r="O87" s="310">
        <v>134</v>
      </c>
      <c r="P87" s="310">
        <v>190</v>
      </c>
      <c r="Q87" s="311">
        <f t="shared" si="26"/>
        <v>0.41791044776119413</v>
      </c>
      <c r="R87" s="311">
        <f t="shared" si="27"/>
        <v>1.7941176470588234</v>
      </c>
      <c r="S87" s="310">
        <f t="shared" si="28"/>
        <v>56</v>
      </c>
      <c r="T87" s="310">
        <f t="shared" si="29"/>
        <v>122</v>
      </c>
      <c r="U87" s="311">
        <f t="shared" si="33"/>
        <v>4.1756406311810471E-3</v>
      </c>
    </row>
    <row r="88" spans="1:21" x14ac:dyDescent="0.25">
      <c r="A88" s="309" t="s">
        <v>107</v>
      </c>
      <c r="B88" s="309" t="s">
        <v>107</v>
      </c>
      <c r="C88" s="310">
        <v>0</v>
      </c>
      <c r="D88" s="310">
        <v>0</v>
      </c>
      <c r="E88" s="310">
        <v>0</v>
      </c>
      <c r="F88" s="310">
        <v>0</v>
      </c>
      <c r="G88" s="311" t="str">
        <f t="shared" si="30"/>
        <v>-</v>
      </c>
      <c r="H88" s="311" t="str">
        <f t="shared" si="24"/>
        <v>-</v>
      </c>
      <c r="I88" s="310">
        <f t="shared" si="31"/>
        <v>0</v>
      </c>
      <c r="J88" s="310">
        <f t="shared" si="25"/>
        <v>0</v>
      </c>
      <c r="K88" s="311">
        <f t="shared" si="34"/>
        <v>0</v>
      </c>
      <c r="L88" s="328"/>
      <c r="M88" s="310">
        <v>36</v>
      </c>
      <c r="N88" s="310">
        <v>38</v>
      </c>
      <c r="O88" s="310">
        <v>26</v>
      </c>
      <c r="P88" s="310">
        <v>53</v>
      </c>
      <c r="Q88" s="311">
        <f t="shared" si="26"/>
        <v>1.0384615384615383</v>
      </c>
      <c r="R88" s="311">
        <f t="shared" si="27"/>
        <v>0.47222222222222232</v>
      </c>
      <c r="S88" s="310">
        <f t="shared" si="28"/>
        <v>27</v>
      </c>
      <c r="T88" s="310">
        <f t="shared" si="29"/>
        <v>17</v>
      </c>
      <c r="U88" s="311">
        <f t="shared" si="33"/>
        <v>1.1647839655399763E-3</v>
      </c>
    </row>
    <row r="89" spans="1:21" x14ac:dyDescent="0.25">
      <c r="A89" s="309" t="s">
        <v>39</v>
      </c>
      <c r="B89" s="309" t="s">
        <v>39</v>
      </c>
      <c r="C89" s="310">
        <v>9</v>
      </c>
      <c r="D89" s="310">
        <v>9</v>
      </c>
      <c r="E89" s="310">
        <v>31</v>
      </c>
      <c r="F89" s="310">
        <v>31</v>
      </c>
      <c r="G89" s="311">
        <f t="shared" si="30"/>
        <v>0</v>
      </c>
      <c r="H89" s="311">
        <f t="shared" si="24"/>
        <v>2.4444444444444446</v>
      </c>
      <c r="I89" s="310">
        <f t="shared" si="31"/>
        <v>0</v>
      </c>
      <c r="J89" s="310">
        <f t="shared" si="25"/>
        <v>22</v>
      </c>
      <c r="K89" s="311">
        <f t="shared" si="34"/>
        <v>4.7422364999235127E-3</v>
      </c>
      <c r="L89" s="328"/>
      <c r="M89" s="310">
        <v>64</v>
      </c>
      <c r="N89" s="310">
        <v>60</v>
      </c>
      <c r="O89" s="310">
        <v>80</v>
      </c>
      <c r="P89" s="310">
        <v>222</v>
      </c>
      <c r="Q89" s="311">
        <f t="shared" si="26"/>
        <v>1.7749999999999999</v>
      </c>
      <c r="R89" s="311">
        <f t="shared" si="27"/>
        <v>2.46875</v>
      </c>
      <c r="S89" s="310">
        <f t="shared" si="28"/>
        <v>142</v>
      </c>
      <c r="T89" s="310">
        <f t="shared" si="29"/>
        <v>158</v>
      </c>
      <c r="U89" s="311">
        <f t="shared" si="33"/>
        <v>4.8789064216957501E-3</v>
      </c>
    </row>
    <row r="90" spans="1:21" x14ac:dyDescent="0.25">
      <c r="A90" s="309" t="s">
        <v>34</v>
      </c>
      <c r="B90" s="309" t="s">
        <v>34</v>
      </c>
      <c r="C90" s="310">
        <v>20</v>
      </c>
      <c r="D90" s="310">
        <v>40</v>
      </c>
      <c r="E90" s="310">
        <v>38</v>
      </c>
      <c r="F90" s="310">
        <v>38</v>
      </c>
      <c r="G90" s="311">
        <f t="shared" si="30"/>
        <v>0</v>
      </c>
      <c r="H90" s="311">
        <f t="shared" si="24"/>
        <v>0.89999999999999991</v>
      </c>
      <c r="I90" s="310">
        <f t="shared" si="31"/>
        <v>0</v>
      </c>
      <c r="J90" s="310">
        <f t="shared" si="25"/>
        <v>18</v>
      </c>
      <c r="K90" s="311">
        <f t="shared" si="34"/>
        <v>5.8130640966804342E-3</v>
      </c>
      <c r="L90" s="328"/>
      <c r="M90" s="310">
        <v>125</v>
      </c>
      <c r="N90" s="310">
        <v>250</v>
      </c>
      <c r="O90" s="310">
        <v>304</v>
      </c>
      <c r="P90" s="310">
        <v>293</v>
      </c>
      <c r="Q90" s="311">
        <f t="shared" si="26"/>
        <v>-3.6184210526315819E-2</v>
      </c>
      <c r="R90" s="311">
        <f t="shared" si="27"/>
        <v>1.3439999999999999</v>
      </c>
      <c r="S90" s="310">
        <f t="shared" si="28"/>
        <v>-11</v>
      </c>
      <c r="T90" s="310">
        <f t="shared" si="29"/>
        <v>168</v>
      </c>
      <c r="U90" s="311">
        <f t="shared" si="33"/>
        <v>6.4392773944002462E-3</v>
      </c>
    </row>
    <row r="91" spans="1:21" x14ac:dyDescent="0.25">
      <c r="A91" s="309" t="s">
        <v>108</v>
      </c>
      <c r="B91" s="309" t="s">
        <v>108</v>
      </c>
      <c r="C91" s="310">
        <v>0</v>
      </c>
      <c r="D91" s="310">
        <v>0</v>
      </c>
      <c r="E91" s="310">
        <v>0</v>
      </c>
      <c r="F91" s="310">
        <v>0</v>
      </c>
      <c r="G91" s="311" t="str">
        <f t="shared" si="30"/>
        <v>-</v>
      </c>
      <c r="H91" s="311" t="str">
        <f t="shared" si="24"/>
        <v>-</v>
      </c>
      <c r="I91" s="310">
        <f t="shared" si="31"/>
        <v>0</v>
      </c>
      <c r="J91" s="310">
        <f t="shared" si="25"/>
        <v>0</v>
      </c>
      <c r="K91" s="311">
        <f t="shared" si="34"/>
        <v>0</v>
      </c>
      <c r="L91" s="328"/>
      <c r="M91" s="310">
        <v>27</v>
      </c>
      <c r="N91" s="310">
        <v>77</v>
      </c>
      <c r="O91" s="310">
        <v>105</v>
      </c>
      <c r="P91" s="310">
        <v>90</v>
      </c>
      <c r="Q91" s="311">
        <f t="shared" si="26"/>
        <v>-0.1428571428571429</v>
      </c>
      <c r="R91" s="311">
        <f t="shared" si="27"/>
        <v>2.3333333333333335</v>
      </c>
      <c r="S91" s="310">
        <f t="shared" si="28"/>
        <v>-15</v>
      </c>
      <c r="T91" s="310">
        <f t="shared" si="29"/>
        <v>63</v>
      </c>
      <c r="U91" s="311">
        <f t="shared" si="33"/>
        <v>1.9779350358226011E-3</v>
      </c>
    </row>
    <row r="92" spans="1:21" x14ac:dyDescent="0.25">
      <c r="A92" s="309" t="s">
        <v>109</v>
      </c>
      <c r="B92" s="309" t="s">
        <v>109</v>
      </c>
      <c r="C92" s="310">
        <v>18</v>
      </c>
      <c r="D92" s="310">
        <v>34</v>
      </c>
      <c r="E92" s="310">
        <v>36</v>
      </c>
      <c r="F92" s="310">
        <v>36</v>
      </c>
      <c r="G92" s="311">
        <f t="shared" si="30"/>
        <v>0</v>
      </c>
      <c r="H92" s="311">
        <f t="shared" si="24"/>
        <v>1</v>
      </c>
      <c r="I92" s="310">
        <f t="shared" si="31"/>
        <v>0</v>
      </c>
      <c r="J92" s="310">
        <f t="shared" si="25"/>
        <v>18</v>
      </c>
      <c r="K92" s="311">
        <f t="shared" si="34"/>
        <v>5.507113354749885E-3</v>
      </c>
      <c r="L92" s="328"/>
      <c r="M92" s="310">
        <v>103</v>
      </c>
      <c r="N92" s="310">
        <v>38</v>
      </c>
      <c r="O92" s="310">
        <v>136</v>
      </c>
      <c r="P92" s="310">
        <v>126</v>
      </c>
      <c r="Q92" s="311">
        <f t="shared" si="26"/>
        <v>-7.3529411764705843E-2</v>
      </c>
      <c r="R92" s="311">
        <f t="shared" si="27"/>
        <v>0.22330097087378631</v>
      </c>
      <c r="S92" s="310">
        <f t="shared" si="28"/>
        <v>-10</v>
      </c>
      <c r="T92" s="310">
        <f t="shared" si="29"/>
        <v>23</v>
      </c>
      <c r="U92" s="311">
        <f t="shared" si="33"/>
        <v>2.7691090501516416E-3</v>
      </c>
    </row>
    <row r="93" spans="1:21" x14ac:dyDescent="0.25">
      <c r="A93" s="309" t="s">
        <v>110</v>
      </c>
      <c r="B93" s="309" t="s">
        <v>110</v>
      </c>
      <c r="C93" s="310">
        <v>19</v>
      </c>
      <c r="D93" s="310">
        <v>18</v>
      </c>
      <c r="E93" s="310">
        <v>28</v>
      </c>
      <c r="F93" s="310">
        <v>28</v>
      </c>
      <c r="G93" s="311">
        <f t="shared" si="30"/>
        <v>0</v>
      </c>
      <c r="H93" s="311">
        <f t="shared" si="24"/>
        <v>0.47368421052631571</v>
      </c>
      <c r="I93" s="310">
        <f t="shared" si="31"/>
        <v>0</v>
      </c>
      <c r="J93" s="310">
        <f t="shared" si="25"/>
        <v>9</v>
      </c>
      <c r="K93" s="311">
        <f t="shared" si="34"/>
        <v>4.2833103870276888E-3</v>
      </c>
      <c r="L93" s="328"/>
      <c r="M93" s="310">
        <v>64</v>
      </c>
      <c r="N93" s="310">
        <v>96</v>
      </c>
      <c r="O93" s="310">
        <v>84</v>
      </c>
      <c r="P93" s="310">
        <v>133</v>
      </c>
      <c r="Q93" s="311">
        <f t="shared" si="26"/>
        <v>0.58333333333333326</v>
      </c>
      <c r="R93" s="311">
        <f t="shared" si="27"/>
        <v>1.078125</v>
      </c>
      <c r="S93" s="310">
        <f t="shared" si="28"/>
        <v>49</v>
      </c>
      <c r="T93" s="310">
        <f t="shared" si="29"/>
        <v>69</v>
      </c>
      <c r="U93" s="311">
        <f t="shared" si="33"/>
        <v>2.9229484418267331E-3</v>
      </c>
    </row>
    <row r="94" spans="1:21" x14ac:dyDescent="0.25">
      <c r="A94" s="309" t="s">
        <v>111</v>
      </c>
      <c r="B94" s="309" t="s">
        <v>111</v>
      </c>
      <c r="C94" s="310">
        <v>18</v>
      </c>
      <c r="D94" s="310">
        <v>0</v>
      </c>
      <c r="E94" s="310">
        <v>0</v>
      </c>
      <c r="F94" s="310">
        <v>0</v>
      </c>
      <c r="G94" s="311" t="str">
        <f t="shared" si="30"/>
        <v>-</v>
      </c>
      <c r="H94" s="311">
        <f t="shared" si="24"/>
        <v>-1</v>
      </c>
      <c r="I94" s="310">
        <f t="shared" si="31"/>
        <v>0</v>
      </c>
      <c r="J94" s="310">
        <f t="shared" si="25"/>
        <v>-18</v>
      </c>
      <c r="K94" s="311">
        <f t="shared" si="34"/>
        <v>0</v>
      </c>
      <c r="L94" s="328"/>
      <c r="M94" s="310">
        <v>49</v>
      </c>
      <c r="N94" s="310">
        <v>4</v>
      </c>
      <c r="O94" s="310">
        <v>0</v>
      </c>
      <c r="P94" s="310">
        <v>0</v>
      </c>
      <c r="Q94" s="311" t="str">
        <f t="shared" si="26"/>
        <v>-</v>
      </c>
      <c r="R94" s="311">
        <f t="shared" si="27"/>
        <v>-1</v>
      </c>
      <c r="S94" s="310">
        <f t="shared" si="28"/>
        <v>0</v>
      </c>
      <c r="T94" s="310">
        <f t="shared" si="29"/>
        <v>-49</v>
      </c>
      <c r="U94" s="311">
        <f t="shared" si="33"/>
        <v>0</v>
      </c>
    </row>
    <row r="95" spans="1:21" x14ac:dyDescent="0.25">
      <c r="A95" s="309" t="s">
        <v>26</v>
      </c>
      <c r="B95" s="309" t="s">
        <v>26</v>
      </c>
      <c r="C95" s="310">
        <v>1</v>
      </c>
      <c r="D95" s="310">
        <v>13</v>
      </c>
      <c r="E95" s="310">
        <v>14</v>
      </c>
      <c r="F95" s="310">
        <v>14</v>
      </c>
      <c r="G95" s="311">
        <f t="shared" si="30"/>
        <v>0</v>
      </c>
      <c r="H95" s="311">
        <f t="shared" si="24"/>
        <v>13</v>
      </c>
      <c r="I95" s="310">
        <f t="shared" si="31"/>
        <v>0</v>
      </c>
      <c r="J95" s="310">
        <f t="shared" si="25"/>
        <v>13</v>
      </c>
      <c r="K95" s="311">
        <f t="shared" si="34"/>
        <v>2.1416551935138444E-3</v>
      </c>
      <c r="L95" s="328"/>
      <c r="M95" s="310">
        <v>6</v>
      </c>
      <c r="N95" s="310">
        <v>27</v>
      </c>
      <c r="O95" s="310">
        <v>30</v>
      </c>
      <c r="P95" s="310">
        <v>29</v>
      </c>
      <c r="Q95" s="311">
        <f t="shared" si="26"/>
        <v>-3.3333333333333326E-2</v>
      </c>
      <c r="R95" s="311">
        <f t="shared" si="27"/>
        <v>3.833333333333333</v>
      </c>
      <c r="S95" s="310">
        <f t="shared" si="28"/>
        <v>-1</v>
      </c>
      <c r="T95" s="310">
        <f t="shared" si="29"/>
        <v>23</v>
      </c>
      <c r="U95" s="311">
        <f t="shared" si="33"/>
        <v>6.3733462265394927E-4</v>
      </c>
    </row>
    <row r="96" spans="1:21" x14ac:dyDescent="0.25">
      <c r="A96" s="309" t="s">
        <v>112</v>
      </c>
      <c r="B96" s="309" t="s">
        <v>112</v>
      </c>
      <c r="C96" s="310">
        <v>4</v>
      </c>
      <c r="D96" s="310">
        <v>5</v>
      </c>
      <c r="E96" s="310">
        <v>4</v>
      </c>
      <c r="F96" s="310">
        <v>4</v>
      </c>
      <c r="G96" s="311">
        <f t="shared" si="30"/>
        <v>0</v>
      </c>
      <c r="H96" s="311">
        <f t="shared" si="24"/>
        <v>0</v>
      </c>
      <c r="I96" s="310">
        <f t="shared" si="31"/>
        <v>0</v>
      </c>
      <c r="J96" s="310">
        <f t="shared" si="25"/>
        <v>0</v>
      </c>
      <c r="K96" s="311">
        <f t="shared" si="34"/>
        <v>6.1190148386109841E-4</v>
      </c>
      <c r="L96" s="328"/>
      <c r="M96" s="310">
        <v>29</v>
      </c>
      <c r="N96" s="310">
        <v>0</v>
      </c>
      <c r="O96" s="310">
        <v>30</v>
      </c>
      <c r="P96" s="310">
        <v>30</v>
      </c>
      <c r="Q96" s="311">
        <f t="shared" si="26"/>
        <v>0</v>
      </c>
      <c r="R96" s="311">
        <f t="shared" si="27"/>
        <v>3.4482758620689724E-2</v>
      </c>
      <c r="S96" s="310">
        <f t="shared" si="28"/>
        <v>0</v>
      </c>
      <c r="T96" s="310">
        <f t="shared" si="29"/>
        <v>1</v>
      </c>
      <c r="U96" s="311">
        <f t="shared" si="33"/>
        <v>6.5931167860753376E-4</v>
      </c>
    </row>
    <row r="97" spans="1:21" x14ac:dyDescent="0.25">
      <c r="A97" s="309" t="s">
        <v>113</v>
      </c>
      <c r="B97" s="309" t="s">
        <v>113</v>
      </c>
      <c r="C97" s="310">
        <f>IFERROR(C67-SUM(C68:C72)-SUM(C74:C96),"-")</f>
        <v>5</v>
      </c>
      <c r="D97" s="310">
        <f>IFERROR(D67-SUM(D68:D72)-SUM(D74:D96),"-")</f>
        <v>-23</v>
      </c>
      <c r="E97" s="310">
        <f>IFERROR(E67-SUM(E68:E72)-SUM(E74:E96),"-")</f>
        <v>-16</v>
      </c>
      <c r="F97" s="310">
        <f>IFERROR(F67-SUM(F68:F72)-SUM(F74:F96),"-")</f>
        <v>8</v>
      </c>
      <c r="G97" s="311">
        <f t="shared" si="30"/>
        <v>-1.5</v>
      </c>
      <c r="H97" s="311">
        <f t="shared" si="24"/>
        <v>0.60000000000000009</v>
      </c>
      <c r="I97" s="310">
        <f t="shared" si="31"/>
        <v>24</v>
      </c>
      <c r="J97" s="310">
        <f t="shared" si="25"/>
        <v>3</v>
      </c>
      <c r="K97" s="311">
        <f t="shared" ref="K97" si="39">IFERROR(F97/$F$7,"-")</f>
        <v>9.462483618075237E-6</v>
      </c>
      <c r="L97" s="328"/>
      <c r="M97" s="310">
        <f>IFERROR(M67-SUM(M68:M72)-SUM(M74:M96),"-")</f>
        <v>66</v>
      </c>
      <c r="N97" s="310">
        <f>IFERROR(N67-SUM(N68:N72)-SUM(N74:N96),"-")</f>
        <v>22</v>
      </c>
      <c r="O97" s="310">
        <f>IFERROR(O67-SUM(O68:O72)-SUM(O74:O96),"-")</f>
        <v>35</v>
      </c>
      <c r="P97" s="310">
        <f>IFERROR(P67-SUM(P68:P72)-SUM(P74:P96),"-")</f>
        <v>51</v>
      </c>
      <c r="Q97" s="311">
        <f t="shared" si="26"/>
        <v>0.45714285714285707</v>
      </c>
      <c r="R97" s="311">
        <f t="shared" si="27"/>
        <v>-0.22727272727272729</v>
      </c>
      <c r="S97" s="310">
        <f t="shared" si="28"/>
        <v>16</v>
      </c>
      <c r="T97" s="310">
        <f t="shared" si="29"/>
        <v>-15</v>
      </c>
      <c r="U97" s="311">
        <f t="shared" ref="U97" si="40">P97/$P$13</f>
        <v>8.8233508076047604E-6</v>
      </c>
    </row>
    <row r="98" spans="1:21" ht="21" x14ac:dyDescent="0.35">
      <c r="A98" s="497" t="s">
        <v>119</v>
      </c>
      <c r="B98" s="497"/>
      <c r="C98" s="497"/>
      <c r="D98" s="497"/>
      <c r="E98" s="497"/>
      <c r="F98" s="497"/>
      <c r="G98" s="497"/>
      <c r="H98" s="497"/>
      <c r="I98" s="497"/>
      <c r="J98" s="497"/>
      <c r="K98" s="497"/>
      <c r="L98" s="497"/>
      <c r="M98" s="497"/>
      <c r="N98" s="497"/>
      <c r="O98" s="497"/>
      <c r="P98" s="497"/>
      <c r="Q98" s="497"/>
      <c r="R98" s="497"/>
      <c r="S98" s="497"/>
      <c r="T98" s="497"/>
      <c r="U98" s="497"/>
    </row>
    <row r="99" spans="1:21" x14ac:dyDescent="0.25">
      <c r="A99" s="54"/>
      <c r="B99" s="54"/>
      <c r="C99" s="381" t="s">
        <v>151</v>
      </c>
      <c r="D99" s="382"/>
      <c r="E99" s="382"/>
      <c r="F99" s="382"/>
      <c r="G99" s="382"/>
      <c r="H99" s="382"/>
      <c r="I99" s="382"/>
      <c r="J99" s="382"/>
      <c r="K99" s="383"/>
      <c r="L99" s="327"/>
      <c r="M99" s="381" t="str">
        <f>CONCATENATE("acumulado ",C99)</f>
        <v>acumulado julio</v>
      </c>
      <c r="N99" s="382"/>
      <c r="O99" s="382"/>
      <c r="P99" s="382"/>
      <c r="Q99" s="382"/>
      <c r="R99" s="382"/>
      <c r="S99" s="382"/>
      <c r="T99" s="382"/>
      <c r="U99" s="383"/>
    </row>
    <row r="100" spans="1:21" x14ac:dyDescent="0.25">
      <c r="A100" s="4"/>
      <c r="B100" s="4"/>
      <c r="C100" s="5">
        <f>C$6</f>
        <v>2019</v>
      </c>
      <c r="D100" s="5">
        <f t="shared" ref="D100:F100" si="41">D$6</f>
        <v>2022</v>
      </c>
      <c r="E100" s="5">
        <f t="shared" si="41"/>
        <v>2023</v>
      </c>
      <c r="F100" s="5">
        <f t="shared" si="41"/>
        <v>2024</v>
      </c>
      <c r="G100" s="5" t="str">
        <f>CONCATENATE("var ",RIGHT(F100,2),"/",RIGHT(E100,2))</f>
        <v>var 24/23</v>
      </c>
      <c r="H100" s="5" t="str">
        <f>CONCATENATE("var ",RIGHT(F100,2),"/",RIGHT(C100,2))</f>
        <v>var 24/19</v>
      </c>
      <c r="I100" s="5" t="str">
        <f>CONCATENATE("dif ",RIGHT(F100,2),"-",RIGHT(E100,2))</f>
        <v>dif 24-23</v>
      </c>
      <c r="J100" s="5" t="str">
        <f>CONCATENATE("dif ",RIGHT(F100,2),"-",RIGHT(C100,2))</f>
        <v>dif 24-19</v>
      </c>
      <c r="K100" s="5" t="str">
        <f>CONCATENATE("cuota ",RIGHT(F100,2))</f>
        <v>cuota 24</v>
      </c>
      <c r="L100" s="328"/>
      <c r="M100" s="5">
        <f>M$6</f>
        <v>2019</v>
      </c>
      <c r="N100" s="5">
        <f>N$6</f>
        <v>2022</v>
      </c>
      <c r="O100" s="5">
        <f t="shared" ref="O100:P100" si="42">O$6</f>
        <v>2023</v>
      </c>
      <c r="P100" s="5">
        <f t="shared" si="42"/>
        <v>2024</v>
      </c>
      <c r="Q100" s="5" t="str">
        <f>CONCATENATE("var ",RIGHT(P100,2),"/",RIGHT(O100,2))</f>
        <v>var 24/23</v>
      </c>
      <c r="R100" s="5" t="str">
        <f>CONCATENATE("var ",RIGHT(P100,2),"/",RIGHT(M100,2))</f>
        <v>var 24/19</v>
      </c>
      <c r="S100" s="5" t="str">
        <f>CONCATENATE("dif ",RIGHT(P100,2),"-",RIGHT(O100,2))</f>
        <v>dif 24-23</v>
      </c>
      <c r="T100" s="5" t="str">
        <f>CONCATENATE("dif ",RIGHT(P100,2),"-",RIGHT(M100,2))</f>
        <v>dif 24-19</v>
      </c>
      <c r="U100" s="5" t="str">
        <f>CONCATENATE("cuota ",RIGHT(P100,2))</f>
        <v>cuota 24</v>
      </c>
    </row>
    <row r="101" spans="1:21" x14ac:dyDescent="0.25">
      <c r="A101" s="329" t="s">
        <v>92</v>
      </c>
      <c r="B101" s="329" t="s">
        <v>92</v>
      </c>
      <c r="C101" s="330">
        <v>5412</v>
      </c>
      <c r="D101" s="330">
        <v>5723</v>
      </c>
      <c r="E101" s="330">
        <v>6040</v>
      </c>
      <c r="F101" s="330">
        <v>6537</v>
      </c>
      <c r="G101" s="331">
        <f>IFERROR(F101/E101-1,"-")</f>
        <v>8.2284768211920545E-2</v>
      </c>
      <c r="H101" s="331">
        <f>IFERROR(F101/C101-1,"-")</f>
        <v>0.20787139689578704</v>
      </c>
      <c r="I101" s="330">
        <f>IFERROR(F101-E101,"-")</f>
        <v>497</v>
      </c>
      <c r="J101" s="330">
        <f>IFERROR(F101-C101,"-")</f>
        <v>1125</v>
      </c>
      <c r="K101" s="331">
        <f>F101/$F$101</f>
        <v>1</v>
      </c>
      <c r="L101" s="332"/>
      <c r="M101" s="330">
        <v>39735</v>
      </c>
      <c r="N101" s="330">
        <v>37399</v>
      </c>
      <c r="O101" s="330">
        <v>41363</v>
      </c>
      <c r="P101" s="330">
        <v>45502</v>
      </c>
      <c r="Q101" s="331">
        <f>IFERROR(P101/O101-1,"-")</f>
        <v>0.10006527572951662</v>
      </c>
      <c r="R101" s="331">
        <f>IFERROR(P101/M101-1,"-")</f>
        <v>0.1451365295079905</v>
      </c>
      <c r="S101" s="330">
        <f>IFERROR(P101-O101,"-")</f>
        <v>4139</v>
      </c>
      <c r="T101" s="330">
        <f>IFERROR(P101-M101,"-")</f>
        <v>5767</v>
      </c>
      <c r="U101" s="331">
        <f>P101/$P$101</f>
        <v>1</v>
      </c>
    </row>
    <row r="102" spans="1:21" x14ac:dyDescent="0.25">
      <c r="A102" s="309" t="s">
        <v>115</v>
      </c>
      <c r="B102" s="309" t="s">
        <v>115</v>
      </c>
      <c r="C102" s="310">
        <v>2828</v>
      </c>
      <c r="D102" s="310">
        <v>3066</v>
      </c>
      <c r="E102" s="310">
        <v>3224</v>
      </c>
      <c r="F102" s="310">
        <v>3363</v>
      </c>
      <c r="G102" s="311">
        <f>IFERROR(F102/E102-1,"-")</f>
        <v>4.3114143920595538E-2</v>
      </c>
      <c r="H102" s="311">
        <f>IFERROR(F102/C102-1,"-")</f>
        <v>0.18917963224893919</v>
      </c>
      <c r="I102" s="310">
        <f>IFERROR(F102-E102,"-")</f>
        <v>139</v>
      </c>
      <c r="J102" s="310">
        <f>IFERROR(F102-C102,"-")</f>
        <v>535</v>
      </c>
      <c r="K102" s="311">
        <f>F102/$F$101</f>
        <v>0.51445617255621845</v>
      </c>
      <c r="L102" s="328"/>
      <c r="M102" s="310">
        <v>20169</v>
      </c>
      <c r="N102" s="310">
        <v>18358</v>
      </c>
      <c r="O102" s="310">
        <v>19785</v>
      </c>
      <c r="P102" s="310">
        <v>21633</v>
      </c>
      <c r="Q102" s="311">
        <f>IFERROR(P102/O102-1,"-")</f>
        <v>9.3404094010614003E-2</v>
      </c>
      <c r="R102" s="311">
        <f>IFERROR(P102/M102-1,"-")</f>
        <v>7.2586642867767281E-2</v>
      </c>
      <c r="S102" s="310">
        <f>IFERROR(P102-O102,"-")</f>
        <v>1848</v>
      </c>
      <c r="T102" s="310">
        <f>IFERROR(P102-M102,"-")</f>
        <v>1464</v>
      </c>
      <c r="U102" s="311">
        <f>P102/$P$101</f>
        <v>0.4754296514438926</v>
      </c>
    </row>
    <row r="103" spans="1:21" x14ac:dyDescent="0.25">
      <c r="A103" s="309" t="s">
        <v>116</v>
      </c>
      <c r="B103" s="309" t="s">
        <v>116</v>
      </c>
      <c r="C103" s="310">
        <v>2584</v>
      </c>
      <c r="D103" s="310">
        <v>2657</v>
      </c>
      <c r="E103" s="310">
        <v>2816</v>
      </c>
      <c r="F103" s="310">
        <v>3174</v>
      </c>
      <c r="G103" s="311">
        <f t="shared" ref="G103" si="43">IFERROR(F103/E103-1,"-")</f>
        <v>0.12713068181818188</v>
      </c>
      <c r="H103" s="311">
        <f>IFERROR(F103/C103-1,"-")</f>
        <v>0.22832817337461297</v>
      </c>
      <c r="I103" s="310">
        <f t="shared" ref="I103" si="44">IFERROR(F103-E103,"-")</f>
        <v>358</v>
      </c>
      <c r="J103" s="310">
        <f>IFERROR(F103-C103,"-")</f>
        <v>590</v>
      </c>
      <c r="K103" s="311">
        <f>F103/$F$101</f>
        <v>0.48554382744378155</v>
      </c>
      <c r="L103" s="328"/>
      <c r="M103" s="310">
        <v>19566</v>
      </c>
      <c r="N103" s="310">
        <v>19041</v>
      </c>
      <c r="O103" s="310">
        <v>21578</v>
      </c>
      <c r="P103" s="310">
        <v>23869</v>
      </c>
      <c r="Q103" s="311">
        <f>IFERROR(P103/O103-1,"-")</f>
        <v>0.10617295393456305</v>
      </c>
      <c r="R103" s="311">
        <f>IFERROR(P103/M103-1,"-")</f>
        <v>0.21992231421854247</v>
      </c>
      <c r="S103" s="310">
        <f>IFERROR(P103-O103,"-")</f>
        <v>2291</v>
      </c>
      <c r="T103" s="310">
        <f>IFERROR(P103-M103,"-")</f>
        <v>4303</v>
      </c>
      <c r="U103" s="311">
        <f>P103/$P$101</f>
        <v>0.5245703485561074</v>
      </c>
    </row>
    <row r="104" spans="1:21" ht="21" x14ac:dyDescent="0.35">
      <c r="A104" s="497" t="s">
        <v>120</v>
      </c>
      <c r="B104" s="497"/>
      <c r="C104" s="497"/>
      <c r="D104" s="497"/>
      <c r="E104" s="497"/>
      <c r="F104" s="497"/>
      <c r="G104" s="497"/>
      <c r="H104" s="497"/>
      <c r="I104" s="497"/>
      <c r="J104" s="497"/>
      <c r="K104" s="497"/>
      <c r="L104" s="497"/>
      <c r="M104" s="497"/>
      <c r="N104" s="497"/>
      <c r="O104" s="497"/>
      <c r="P104" s="497"/>
      <c r="Q104" s="497"/>
      <c r="R104" s="497"/>
      <c r="S104" s="497"/>
      <c r="T104" s="497"/>
      <c r="U104" s="497"/>
    </row>
    <row r="105" spans="1:21" ht="15" customHeight="1" x14ac:dyDescent="0.25"/>
    <row r="106" spans="1:21" ht="15" customHeight="1" x14ac:dyDescent="0.25"/>
    <row r="107" spans="1:21" ht="15" customHeight="1" x14ac:dyDescent="0.25"/>
    <row r="108" spans="1:21" ht="15" customHeight="1" x14ac:dyDescent="0.25"/>
    <row r="109" spans="1:21" ht="15" customHeight="1" x14ac:dyDescent="0.25"/>
    <row r="110" spans="1:21" ht="15" customHeight="1" x14ac:dyDescent="0.25"/>
    <row r="111" spans="1:21" ht="15" customHeight="1" x14ac:dyDescent="0.25"/>
    <row r="112" spans="1:21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3:21" ht="15" customHeight="1" x14ac:dyDescent="0.25"/>
    <row r="338" spans="3:21" ht="15" customHeight="1" x14ac:dyDescent="0.25"/>
    <row r="339" spans="3:21" ht="15" customHeight="1" x14ac:dyDescent="0.25"/>
    <row r="340" spans="3:21" ht="15" customHeight="1" x14ac:dyDescent="0.25"/>
    <row r="341" spans="3:21" ht="15" customHeight="1" x14ac:dyDescent="0.25"/>
    <row r="342" spans="3:21" ht="15" customHeight="1" x14ac:dyDescent="0.25"/>
    <row r="344" spans="3:21" ht="15" customHeight="1" x14ac:dyDescent="0.25"/>
    <row r="345" spans="3:21" ht="15" customHeight="1" x14ac:dyDescent="0.25"/>
    <row r="346" spans="3:21" ht="15" hidden="1" customHeight="1" x14ac:dyDescent="0.25">
      <c r="C346" s="501"/>
      <c r="D346" s="501"/>
      <c r="E346" s="501"/>
      <c r="F346" s="501"/>
      <c r="G346" s="501"/>
      <c r="H346" s="501"/>
      <c r="I346" s="501"/>
      <c r="J346" s="501"/>
      <c r="K346" s="501"/>
      <c r="L346" s="341"/>
      <c r="M346"/>
      <c r="N346"/>
      <c r="O346"/>
      <c r="P346"/>
      <c r="Q346"/>
      <c r="R346"/>
      <c r="S346"/>
      <c r="T346"/>
      <c r="U346"/>
    </row>
    <row r="347" spans="3:21" ht="15" hidden="1" customHeight="1" x14ac:dyDescent="0.25">
      <c r="C347"/>
      <c r="E347"/>
      <c r="F347"/>
      <c r="G347"/>
      <c r="H347"/>
      <c r="I347"/>
      <c r="J347"/>
      <c r="K347"/>
      <c r="L347" s="328"/>
      <c r="N347"/>
      <c r="P347"/>
      <c r="R347"/>
      <c r="T347"/>
      <c r="U347"/>
    </row>
    <row r="348" spans="3:21" ht="15" hidden="1" customHeight="1" x14ac:dyDescent="0.25">
      <c r="C348"/>
      <c r="E348"/>
      <c r="F348"/>
      <c r="G348"/>
      <c r="H348"/>
      <c r="I348"/>
      <c r="J348"/>
      <c r="K348"/>
      <c r="L348" s="328"/>
      <c r="N348"/>
      <c r="P348"/>
      <c r="R348"/>
      <c r="T348"/>
      <c r="U348"/>
    </row>
    <row r="349" spans="3:21" ht="15" hidden="1" customHeight="1" x14ac:dyDescent="0.25">
      <c r="C349"/>
      <c r="E349"/>
      <c r="F349"/>
      <c r="G349"/>
      <c r="H349"/>
      <c r="I349"/>
      <c r="J349"/>
      <c r="K349"/>
      <c r="L349" s="328"/>
      <c r="N349"/>
      <c r="P349"/>
      <c r="R349"/>
      <c r="T349"/>
      <c r="U349"/>
    </row>
    <row r="350" spans="3:21" ht="15" hidden="1" customHeight="1" x14ac:dyDescent="0.25">
      <c r="C350"/>
      <c r="E350"/>
      <c r="F350"/>
      <c r="G350"/>
      <c r="H350"/>
      <c r="I350"/>
      <c r="J350"/>
      <c r="K350"/>
      <c r="L350" s="328"/>
      <c r="N350"/>
      <c r="P350"/>
      <c r="R350"/>
      <c r="T350"/>
      <c r="U350"/>
    </row>
    <row r="351" spans="3:21" ht="15" hidden="1" customHeight="1" x14ac:dyDescent="0.25">
      <c r="C351"/>
      <c r="E351"/>
      <c r="F351"/>
      <c r="G351"/>
      <c r="H351"/>
      <c r="I351"/>
      <c r="J351"/>
      <c r="K351"/>
      <c r="L351" s="328"/>
      <c r="N351"/>
      <c r="P351"/>
      <c r="R351"/>
      <c r="T351"/>
      <c r="U351"/>
    </row>
    <row r="352" spans="3:21" ht="15" hidden="1" customHeight="1" x14ac:dyDescent="0.25">
      <c r="C352"/>
      <c r="E352"/>
      <c r="F352"/>
      <c r="G352"/>
      <c r="H352"/>
      <c r="I352"/>
      <c r="J352"/>
      <c r="K352"/>
      <c r="L352" s="328"/>
      <c r="N352"/>
      <c r="P352"/>
      <c r="R352"/>
      <c r="T352"/>
      <c r="U352"/>
    </row>
    <row r="353" spans="3:21" ht="15" hidden="1" customHeight="1" x14ac:dyDescent="0.25">
      <c r="C353"/>
      <c r="E353"/>
      <c r="F353"/>
      <c r="G353"/>
      <c r="H353"/>
      <c r="I353"/>
      <c r="J353"/>
      <c r="K353"/>
      <c r="L353" s="328"/>
      <c r="N353"/>
      <c r="P353"/>
      <c r="R353"/>
      <c r="T353"/>
      <c r="U353"/>
    </row>
    <row r="354" spans="3:21" ht="15" hidden="1" customHeight="1" x14ac:dyDescent="0.25">
      <c r="C354"/>
      <c r="E354"/>
      <c r="F354"/>
      <c r="G354"/>
      <c r="H354"/>
      <c r="I354"/>
      <c r="J354"/>
      <c r="K354"/>
      <c r="L354" s="328"/>
      <c r="N354"/>
      <c r="P354"/>
      <c r="R354"/>
      <c r="T354"/>
      <c r="U354"/>
    </row>
    <row r="355" spans="3:21" ht="15" hidden="1" customHeight="1" x14ac:dyDescent="0.25">
      <c r="C355"/>
      <c r="E355"/>
      <c r="F355"/>
      <c r="G355"/>
      <c r="H355"/>
      <c r="I355"/>
      <c r="J355"/>
      <c r="K355"/>
      <c r="L355" s="328"/>
      <c r="N355"/>
      <c r="P355"/>
      <c r="R355"/>
      <c r="T355"/>
      <c r="U355"/>
    </row>
    <row r="356" spans="3:21" ht="15" hidden="1" customHeight="1" x14ac:dyDescent="0.25">
      <c r="C356"/>
      <c r="E356"/>
      <c r="F356"/>
      <c r="G356"/>
      <c r="H356"/>
      <c r="I356"/>
      <c r="J356"/>
      <c r="K356"/>
      <c r="L356" s="328"/>
      <c r="N356"/>
      <c r="P356"/>
      <c r="R356"/>
      <c r="T356"/>
      <c r="U356"/>
    </row>
    <row r="357" spans="3:21" ht="15" hidden="1" customHeight="1" x14ac:dyDescent="0.25">
      <c r="C357"/>
      <c r="E357"/>
      <c r="F357"/>
      <c r="G357"/>
      <c r="H357"/>
      <c r="I357"/>
      <c r="J357"/>
      <c r="K357"/>
      <c r="L357" s="328"/>
      <c r="N357"/>
      <c r="P357"/>
      <c r="R357"/>
      <c r="T357"/>
      <c r="U357"/>
    </row>
    <row r="358" spans="3:21" ht="15" hidden="1" customHeight="1" x14ac:dyDescent="0.25">
      <c r="C358"/>
      <c r="E358"/>
      <c r="F358"/>
      <c r="G358"/>
      <c r="H358"/>
      <c r="I358"/>
      <c r="J358"/>
      <c r="K358"/>
      <c r="L358" s="328"/>
      <c r="N358"/>
      <c r="P358"/>
      <c r="R358"/>
      <c r="T358"/>
      <c r="U358"/>
    </row>
    <row r="359" spans="3:21" ht="15" hidden="1" customHeight="1" x14ac:dyDescent="0.25">
      <c r="C359"/>
      <c r="F359"/>
      <c r="G359"/>
      <c r="H359"/>
      <c r="I359"/>
      <c r="J359"/>
      <c r="K359"/>
      <c r="L359" s="328"/>
      <c r="N359"/>
      <c r="P359"/>
      <c r="R359"/>
      <c r="T359"/>
      <c r="U359"/>
    </row>
    <row r="360" spans="3:21" ht="15" customHeight="1" x14ac:dyDescent="0.25"/>
    <row r="361" spans="3:21" ht="15" hidden="1" customHeight="1" x14ac:dyDescent="0.25">
      <c r="C361" s="501"/>
      <c r="D361" s="501"/>
      <c r="E361" s="501"/>
      <c r="F361" s="501"/>
      <c r="G361" s="501"/>
      <c r="H361" s="501"/>
      <c r="I361" s="501"/>
      <c r="J361" s="501"/>
      <c r="K361" s="501"/>
      <c r="L361" s="341"/>
      <c r="M361"/>
      <c r="N361"/>
      <c r="O361"/>
      <c r="P361"/>
      <c r="Q361"/>
      <c r="R361"/>
      <c r="S361"/>
      <c r="T361"/>
      <c r="U361"/>
    </row>
    <row r="362" spans="3:21" ht="15" hidden="1" customHeight="1" x14ac:dyDescent="0.25">
      <c r="C362"/>
      <c r="E362"/>
      <c r="F362"/>
      <c r="G362"/>
      <c r="H362"/>
      <c r="I362"/>
      <c r="J362"/>
      <c r="K362"/>
      <c r="L362" s="328"/>
      <c r="N362"/>
      <c r="Q362"/>
      <c r="S362"/>
      <c r="U362"/>
    </row>
    <row r="363" spans="3:21" ht="15" hidden="1" customHeight="1" x14ac:dyDescent="0.25">
      <c r="C363"/>
      <c r="E363"/>
      <c r="F363"/>
      <c r="G363"/>
      <c r="H363"/>
      <c r="I363"/>
      <c r="J363"/>
      <c r="K363"/>
      <c r="L363" s="328"/>
      <c r="N363"/>
      <c r="Q363"/>
      <c r="S363"/>
      <c r="U363"/>
    </row>
    <row r="364" spans="3:21" ht="15" hidden="1" customHeight="1" x14ac:dyDescent="0.25">
      <c r="C364"/>
      <c r="E364"/>
      <c r="F364"/>
      <c r="G364"/>
      <c r="H364"/>
      <c r="I364"/>
      <c r="J364"/>
      <c r="K364"/>
      <c r="L364" s="328"/>
      <c r="N364"/>
      <c r="Q364"/>
      <c r="S364"/>
      <c r="U364"/>
    </row>
    <row r="365" spans="3:21" ht="15" hidden="1" customHeight="1" x14ac:dyDescent="0.25">
      <c r="C365"/>
      <c r="E365"/>
      <c r="F365"/>
      <c r="G365"/>
      <c r="H365"/>
      <c r="I365"/>
      <c r="J365"/>
      <c r="K365"/>
      <c r="L365" s="328"/>
      <c r="N365"/>
      <c r="Q365"/>
      <c r="S365"/>
      <c r="U365"/>
    </row>
    <row r="366" spans="3:21" ht="15" hidden="1" customHeight="1" x14ac:dyDescent="0.25">
      <c r="C366"/>
      <c r="E366"/>
      <c r="F366"/>
      <c r="G366"/>
      <c r="H366"/>
      <c r="I366"/>
      <c r="J366"/>
      <c r="K366"/>
      <c r="L366" s="328"/>
      <c r="N366"/>
      <c r="Q366"/>
      <c r="S366"/>
      <c r="U366"/>
    </row>
    <row r="367" spans="3:21" ht="15" hidden="1" customHeight="1" x14ac:dyDescent="0.25">
      <c r="C367"/>
      <c r="E367"/>
      <c r="F367"/>
      <c r="G367"/>
      <c r="H367"/>
      <c r="I367"/>
      <c r="J367"/>
      <c r="K367"/>
      <c r="L367" s="328"/>
      <c r="N367"/>
      <c r="Q367"/>
      <c r="S367"/>
      <c r="U367"/>
    </row>
    <row r="368" spans="3:21" ht="15" hidden="1" customHeight="1" x14ac:dyDescent="0.25">
      <c r="C368"/>
      <c r="E368"/>
      <c r="F368"/>
      <c r="G368"/>
      <c r="H368"/>
      <c r="I368"/>
      <c r="J368"/>
      <c r="K368"/>
      <c r="L368" s="328"/>
      <c r="N368"/>
      <c r="Q368"/>
      <c r="S368"/>
      <c r="U368"/>
    </row>
    <row r="369" spans="3:21" ht="15" hidden="1" customHeight="1" x14ac:dyDescent="0.25">
      <c r="C369"/>
      <c r="E369"/>
      <c r="F369"/>
      <c r="G369"/>
      <c r="H369"/>
      <c r="I369"/>
      <c r="J369"/>
      <c r="K369"/>
      <c r="L369" s="328"/>
      <c r="N369"/>
      <c r="Q369"/>
      <c r="S369"/>
      <c r="U369"/>
    </row>
    <row r="370" spans="3:21" ht="15" hidden="1" customHeight="1" x14ac:dyDescent="0.25">
      <c r="C370"/>
      <c r="E370"/>
      <c r="F370"/>
      <c r="G370"/>
      <c r="H370"/>
      <c r="I370"/>
      <c r="J370"/>
      <c r="K370"/>
      <c r="L370" s="328"/>
      <c r="N370"/>
      <c r="Q370"/>
      <c r="S370"/>
      <c r="U370"/>
    </row>
    <row r="371" spans="3:21" ht="15" hidden="1" customHeight="1" x14ac:dyDescent="0.25">
      <c r="C371"/>
      <c r="E371"/>
      <c r="F371"/>
      <c r="G371"/>
      <c r="H371"/>
      <c r="I371"/>
      <c r="J371"/>
      <c r="K371"/>
      <c r="L371" s="328"/>
      <c r="N371"/>
      <c r="Q371"/>
      <c r="S371"/>
      <c r="U371"/>
    </row>
    <row r="372" spans="3:21" ht="15" hidden="1" customHeight="1" x14ac:dyDescent="0.25">
      <c r="C372"/>
      <c r="E372"/>
      <c r="F372"/>
      <c r="G372"/>
      <c r="H372"/>
      <c r="I372"/>
      <c r="J372"/>
      <c r="K372"/>
      <c r="L372" s="328"/>
      <c r="N372"/>
      <c r="Q372"/>
      <c r="S372"/>
      <c r="U372"/>
    </row>
    <row r="373" spans="3:21" ht="15" hidden="1" customHeight="1" x14ac:dyDescent="0.25">
      <c r="C373"/>
      <c r="E373"/>
      <c r="F373"/>
      <c r="G373"/>
      <c r="H373"/>
      <c r="I373"/>
      <c r="J373"/>
      <c r="K373"/>
      <c r="L373" s="328"/>
      <c r="N373"/>
      <c r="Q373"/>
      <c r="S373"/>
      <c r="U373"/>
    </row>
    <row r="374" spans="3:21" ht="15" customHeight="1" x14ac:dyDescent="0.25"/>
    <row r="375" spans="3:21" ht="15" hidden="1" customHeight="1" x14ac:dyDescent="0.25">
      <c r="C375" s="501"/>
      <c r="D375" s="501"/>
      <c r="E375" s="501"/>
      <c r="F375" s="501"/>
      <c r="G375" s="501"/>
      <c r="H375" s="501"/>
      <c r="I375" s="501"/>
      <c r="J375" s="501"/>
      <c r="K375" s="501"/>
      <c r="L375" s="341"/>
      <c r="M375"/>
      <c r="N375"/>
      <c r="O375"/>
      <c r="P375"/>
      <c r="Q375"/>
      <c r="R375"/>
      <c r="S375"/>
      <c r="T375"/>
      <c r="U375"/>
    </row>
    <row r="376" spans="3:21" ht="15" hidden="1" customHeight="1" x14ac:dyDescent="0.25">
      <c r="C376"/>
      <c r="E376"/>
      <c r="F376"/>
      <c r="G376"/>
      <c r="H376"/>
      <c r="I376"/>
      <c r="J376"/>
      <c r="K376"/>
      <c r="L376" s="328"/>
      <c r="N376"/>
      <c r="Q376"/>
      <c r="S376"/>
      <c r="U376"/>
    </row>
    <row r="377" spans="3:21" ht="15" hidden="1" customHeight="1" x14ac:dyDescent="0.25">
      <c r="C377"/>
      <c r="E377"/>
      <c r="F377"/>
      <c r="G377"/>
      <c r="H377"/>
      <c r="I377"/>
      <c r="J377"/>
      <c r="K377"/>
      <c r="L377" s="328"/>
      <c r="N377"/>
      <c r="Q377"/>
      <c r="S377"/>
      <c r="U377"/>
    </row>
    <row r="378" spans="3:21" ht="15" hidden="1" customHeight="1" x14ac:dyDescent="0.25">
      <c r="C378"/>
      <c r="E378"/>
      <c r="F378"/>
      <c r="G378"/>
      <c r="H378"/>
      <c r="I378"/>
      <c r="J378"/>
      <c r="K378"/>
      <c r="L378" s="328"/>
      <c r="N378"/>
      <c r="Q378"/>
      <c r="S378"/>
      <c r="U378"/>
    </row>
    <row r="379" spans="3:21" ht="15" hidden="1" customHeight="1" x14ac:dyDescent="0.25">
      <c r="C379"/>
      <c r="E379"/>
      <c r="F379"/>
      <c r="G379"/>
      <c r="H379"/>
      <c r="I379"/>
      <c r="J379"/>
      <c r="K379"/>
      <c r="L379" s="328"/>
      <c r="N379"/>
      <c r="Q379"/>
      <c r="S379"/>
      <c r="U379"/>
    </row>
    <row r="380" spans="3:21" ht="15" hidden="1" customHeight="1" x14ac:dyDescent="0.25">
      <c r="C380"/>
      <c r="E380"/>
      <c r="F380"/>
      <c r="G380"/>
      <c r="H380"/>
      <c r="I380"/>
      <c r="J380"/>
      <c r="K380"/>
      <c r="L380" s="328"/>
      <c r="N380"/>
      <c r="Q380"/>
      <c r="S380"/>
      <c r="U380"/>
    </row>
    <row r="381" spans="3:21" ht="15" hidden="1" customHeight="1" x14ac:dyDescent="0.25">
      <c r="C381"/>
      <c r="E381"/>
      <c r="F381"/>
      <c r="G381"/>
      <c r="H381"/>
      <c r="I381"/>
      <c r="J381"/>
      <c r="K381"/>
      <c r="L381" s="328"/>
      <c r="N381"/>
      <c r="Q381"/>
      <c r="S381"/>
      <c r="U381"/>
    </row>
    <row r="382" spans="3:21" ht="15" hidden="1" customHeight="1" x14ac:dyDescent="0.25">
      <c r="C382"/>
      <c r="E382"/>
      <c r="F382"/>
      <c r="G382"/>
      <c r="H382"/>
      <c r="I382"/>
      <c r="J382"/>
      <c r="K382"/>
      <c r="L382" s="328"/>
      <c r="N382"/>
      <c r="Q382"/>
      <c r="S382"/>
      <c r="U382"/>
    </row>
    <row r="383" spans="3:21" ht="15" hidden="1" customHeight="1" x14ac:dyDescent="0.25">
      <c r="C383"/>
      <c r="E383"/>
      <c r="F383"/>
      <c r="G383"/>
      <c r="H383"/>
      <c r="I383"/>
      <c r="J383"/>
      <c r="K383"/>
      <c r="L383" s="328"/>
      <c r="N383"/>
      <c r="Q383"/>
      <c r="S383"/>
      <c r="U383"/>
    </row>
    <row r="384" spans="3:21" ht="15" hidden="1" customHeight="1" x14ac:dyDescent="0.25">
      <c r="C384"/>
      <c r="E384"/>
      <c r="F384"/>
      <c r="G384"/>
      <c r="H384"/>
      <c r="I384"/>
      <c r="J384"/>
      <c r="K384"/>
      <c r="L384" s="328"/>
      <c r="N384"/>
      <c r="Q384"/>
      <c r="S384"/>
      <c r="U384"/>
    </row>
    <row r="385" spans="3:21" ht="15" hidden="1" customHeight="1" x14ac:dyDescent="0.25">
      <c r="C385"/>
      <c r="E385"/>
      <c r="F385"/>
      <c r="G385"/>
      <c r="H385"/>
      <c r="I385"/>
      <c r="J385"/>
      <c r="K385"/>
      <c r="L385" s="328"/>
      <c r="N385"/>
      <c r="Q385"/>
      <c r="S385"/>
      <c r="U385"/>
    </row>
    <row r="386" spans="3:21" ht="15" hidden="1" customHeight="1" x14ac:dyDescent="0.25">
      <c r="C386"/>
      <c r="E386"/>
      <c r="F386"/>
      <c r="G386"/>
      <c r="H386"/>
      <c r="I386"/>
      <c r="J386"/>
      <c r="K386"/>
      <c r="L386" s="328"/>
      <c r="N386"/>
      <c r="Q386"/>
      <c r="S386"/>
      <c r="U386"/>
    </row>
    <row r="387" spans="3:21" ht="15" hidden="1" customHeight="1" x14ac:dyDescent="0.25">
      <c r="C387"/>
      <c r="E387"/>
      <c r="F387"/>
      <c r="G387"/>
      <c r="H387"/>
      <c r="I387"/>
      <c r="J387"/>
      <c r="K387"/>
      <c r="L387" s="328"/>
      <c r="N387"/>
      <c r="Q387"/>
      <c r="S387"/>
      <c r="U387"/>
    </row>
    <row r="388" spans="3:21" ht="15" hidden="1" customHeight="1" x14ac:dyDescent="0.25">
      <c r="C388"/>
      <c r="E388"/>
      <c r="F388"/>
      <c r="G388"/>
      <c r="H388"/>
      <c r="I388"/>
      <c r="J388"/>
      <c r="K388"/>
      <c r="L388" s="328"/>
      <c r="N388"/>
      <c r="Q388"/>
      <c r="S388"/>
      <c r="U388"/>
    </row>
    <row r="389" spans="3:21" ht="15" customHeight="1" x14ac:dyDescent="0.25"/>
    <row r="390" spans="3:21" ht="15" hidden="1" customHeight="1" x14ac:dyDescent="0.25">
      <c r="C390" s="501"/>
      <c r="D390" s="501"/>
      <c r="E390" s="501"/>
      <c r="F390" s="501"/>
      <c r="G390" s="501"/>
      <c r="H390" s="501"/>
      <c r="I390" s="501"/>
      <c r="J390" s="501"/>
      <c r="K390" s="501"/>
      <c r="L390" s="341"/>
      <c r="M390"/>
      <c r="N390"/>
      <c r="O390"/>
      <c r="P390"/>
      <c r="Q390"/>
      <c r="R390"/>
      <c r="S390"/>
      <c r="T390"/>
      <c r="U390"/>
    </row>
    <row r="391" spans="3:21" ht="15" hidden="1" customHeight="1" x14ac:dyDescent="0.25">
      <c r="C391"/>
      <c r="E391"/>
      <c r="F391"/>
      <c r="G391"/>
      <c r="H391"/>
      <c r="I391"/>
      <c r="J391"/>
      <c r="K391"/>
      <c r="L391" s="328"/>
      <c r="N391"/>
      <c r="Q391"/>
      <c r="S391"/>
      <c r="U391"/>
    </row>
    <row r="392" spans="3:21" ht="15" hidden="1" customHeight="1" x14ac:dyDescent="0.25">
      <c r="C392"/>
      <c r="E392"/>
      <c r="F392"/>
      <c r="G392"/>
      <c r="H392"/>
      <c r="I392"/>
      <c r="J392"/>
      <c r="K392"/>
      <c r="L392" s="328"/>
      <c r="N392"/>
      <c r="Q392"/>
      <c r="S392"/>
      <c r="U392"/>
    </row>
    <row r="393" spans="3:21" ht="15" hidden="1" customHeight="1" x14ac:dyDescent="0.25">
      <c r="C393"/>
      <c r="E393"/>
      <c r="F393"/>
      <c r="G393"/>
      <c r="H393"/>
      <c r="I393"/>
      <c r="J393"/>
      <c r="K393"/>
      <c r="L393" s="328"/>
      <c r="N393"/>
      <c r="Q393"/>
      <c r="S393"/>
      <c r="U393"/>
    </row>
    <row r="394" spans="3:21" ht="15" hidden="1" customHeight="1" x14ac:dyDescent="0.25">
      <c r="C394"/>
      <c r="E394"/>
      <c r="F394"/>
      <c r="G394"/>
      <c r="H394"/>
      <c r="I394"/>
      <c r="J394"/>
      <c r="K394"/>
      <c r="L394" s="328"/>
      <c r="N394"/>
      <c r="Q394"/>
      <c r="S394"/>
      <c r="U394"/>
    </row>
    <row r="395" spans="3:21" ht="15" hidden="1" customHeight="1" x14ac:dyDescent="0.25">
      <c r="C395"/>
      <c r="E395"/>
      <c r="F395"/>
      <c r="G395"/>
      <c r="H395"/>
      <c r="I395"/>
      <c r="J395"/>
      <c r="K395"/>
      <c r="L395" s="328"/>
      <c r="N395"/>
      <c r="Q395"/>
      <c r="S395"/>
      <c r="U395"/>
    </row>
    <row r="396" spans="3:21" ht="15" hidden="1" customHeight="1" x14ac:dyDescent="0.25">
      <c r="C396"/>
      <c r="E396"/>
      <c r="F396"/>
      <c r="G396"/>
      <c r="H396"/>
      <c r="I396"/>
      <c r="J396"/>
      <c r="K396"/>
      <c r="L396" s="328"/>
      <c r="N396"/>
      <c r="Q396"/>
      <c r="S396"/>
      <c r="U396"/>
    </row>
    <row r="397" spans="3:21" ht="15" hidden="1" customHeight="1" x14ac:dyDescent="0.25">
      <c r="C397"/>
      <c r="E397"/>
      <c r="F397"/>
      <c r="G397"/>
      <c r="H397"/>
      <c r="I397"/>
      <c r="J397"/>
      <c r="K397"/>
      <c r="L397" s="328"/>
      <c r="N397"/>
      <c r="Q397"/>
      <c r="S397"/>
      <c r="U397"/>
    </row>
    <row r="398" spans="3:21" ht="15" hidden="1" customHeight="1" x14ac:dyDescent="0.25">
      <c r="C398"/>
      <c r="E398"/>
      <c r="F398"/>
      <c r="G398"/>
      <c r="H398"/>
      <c r="I398"/>
      <c r="J398"/>
      <c r="K398"/>
      <c r="L398" s="328"/>
      <c r="N398"/>
      <c r="Q398"/>
      <c r="S398"/>
      <c r="U398"/>
    </row>
    <row r="399" spans="3:21" ht="15" hidden="1" customHeight="1" x14ac:dyDescent="0.25">
      <c r="C399"/>
      <c r="E399"/>
      <c r="F399"/>
      <c r="G399"/>
      <c r="H399"/>
      <c r="I399"/>
      <c r="J399"/>
      <c r="K399"/>
      <c r="L399" s="328"/>
      <c r="N399"/>
      <c r="Q399"/>
      <c r="S399"/>
      <c r="U399"/>
    </row>
    <row r="400" spans="3:21" ht="15" hidden="1" customHeight="1" x14ac:dyDescent="0.25">
      <c r="C400"/>
      <c r="E400"/>
      <c r="F400"/>
      <c r="G400"/>
      <c r="H400"/>
      <c r="I400"/>
      <c r="J400"/>
      <c r="K400"/>
      <c r="L400" s="328"/>
      <c r="N400"/>
      <c r="Q400"/>
      <c r="S400"/>
      <c r="U400"/>
    </row>
    <row r="401" spans="3:21" ht="15" hidden="1" customHeight="1" x14ac:dyDescent="0.25">
      <c r="C401"/>
      <c r="E401"/>
      <c r="F401"/>
      <c r="G401"/>
      <c r="H401"/>
      <c r="I401"/>
      <c r="J401"/>
      <c r="K401"/>
      <c r="L401" s="328"/>
      <c r="N401"/>
      <c r="Q401"/>
      <c r="S401"/>
      <c r="U401"/>
    </row>
    <row r="402" spans="3:21" ht="15" hidden="1" customHeight="1" x14ac:dyDescent="0.25">
      <c r="C402"/>
      <c r="E402"/>
      <c r="F402"/>
      <c r="G402"/>
      <c r="H402"/>
      <c r="I402"/>
      <c r="J402"/>
      <c r="K402"/>
      <c r="L402" s="328"/>
      <c r="N402"/>
      <c r="Q402"/>
      <c r="S402"/>
      <c r="U402"/>
    </row>
    <row r="403" spans="3:21" ht="15" customHeight="1" x14ac:dyDescent="0.25"/>
    <row r="404" spans="3:21" ht="15" customHeight="1" x14ac:dyDescent="0.25"/>
    <row r="405" spans="3:21" ht="15" customHeight="1" x14ac:dyDescent="0.25"/>
    <row r="406" spans="3:21" ht="15" customHeight="1" x14ac:dyDescent="0.25"/>
    <row r="407" spans="3:21" ht="15" customHeight="1" x14ac:dyDescent="0.25"/>
    <row r="408" spans="3:21" ht="15" customHeight="1" x14ac:dyDescent="0.25"/>
    <row r="409" spans="3:21" ht="15" customHeight="1" x14ac:dyDescent="0.25"/>
    <row r="410" spans="3:21" ht="15" customHeight="1" x14ac:dyDescent="0.25"/>
    <row r="411" spans="3:21" ht="15" customHeight="1" x14ac:dyDescent="0.25"/>
  </sheetData>
  <mergeCells count="26">
    <mergeCell ref="C375:K375"/>
    <mergeCell ref="C390:K390"/>
    <mergeCell ref="A98:U98"/>
    <mergeCell ref="C99:K99"/>
    <mergeCell ref="M99:U99"/>
    <mergeCell ref="A104:U104"/>
    <mergeCell ref="C346:K346"/>
    <mergeCell ref="C361:K361"/>
    <mergeCell ref="A54:U54"/>
    <mergeCell ref="C55:K55"/>
    <mergeCell ref="M55:U55"/>
    <mergeCell ref="A60:U60"/>
    <mergeCell ref="C61:K61"/>
    <mergeCell ref="M61:U61"/>
    <mergeCell ref="A10:U10"/>
    <mergeCell ref="C11:K11"/>
    <mergeCell ref="M11:U11"/>
    <mergeCell ref="A48:U48"/>
    <mergeCell ref="C49:K49"/>
    <mergeCell ref="M49:U49"/>
    <mergeCell ref="A1:U1"/>
    <mergeCell ref="A2:U2"/>
    <mergeCell ref="A3:U3"/>
    <mergeCell ref="A4:U4"/>
    <mergeCell ref="C5:K5"/>
    <mergeCell ref="M5:U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D342-1985-475F-9E5E-C317D1C8F85C}">
  <sheetPr codeName="Hoja11"/>
  <dimension ref="A1:T38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8" sqref="D8"/>
    </sheetView>
  </sheetViews>
  <sheetFormatPr baseColWidth="10" defaultColWidth="11.42578125" defaultRowHeight="15" x14ac:dyDescent="0.25"/>
  <cols>
    <col min="1" max="1" width="55.42578125" customWidth="1"/>
    <col min="2" max="5" width="11.42578125" style="340" customWidth="1"/>
    <col min="6" max="6" width="12.28515625" style="340" bestFit="1" customWidth="1"/>
    <col min="7" max="7" width="12.28515625" style="340" customWidth="1"/>
    <col min="8" max="9" width="12.7109375" style="340" customWidth="1"/>
    <col min="10" max="10" width="11.42578125" style="340" customWidth="1"/>
    <col min="11" max="11" width="1.28515625" style="340" customWidth="1"/>
    <col min="12" max="14" width="12.5703125" style="340" customWidth="1"/>
    <col min="15" max="17" width="11.42578125" style="340" customWidth="1"/>
    <col min="18" max="19" width="14" style="340" customWidth="1"/>
    <col min="20" max="20" width="11.42578125" style="340" customWidth="1"/>
  </cols>
  <sheetData>
    <row r="1" spans="1:20" ht="53.25" customHeight="1" x14ac:dyDescent="0.25">
      <c r="A1" s="372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</row>
    <row r="2" spans="1:20" ht="36.75" customHeight="1" x14ac:dyDescent="0.25">
      <c r="A2" s="502" t="s">
        <v>121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</row>
    <row r="3" spans="1:20" ht="21" x14ac:dyDescent="0.25">
      <c r="A3" s="375" t="s">
        <v>122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7"/>
    </row>
    <row r="4" spans="1:20" ht="21" x14ac:dyDescent="0.35">
      <c r="A4" s="503" t="s">
        <v>123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</row>
    <row r="5" spans="1:20" x14ac:dyDescent="0.25">
      <c r="A5" s="54"/>
      <c r="B5" s="381" t="s">
        <v>151</v>
      </c>
      <c r="C5" s="382"/>
      <c r="D5" s="382"/>
      <c r="E5" s="382"/>
      <c r="F5" s="382"/>
      <c r="G5" s="382"/>
      <c r="H5" s="382"/>
      <c r="I5" s="382"/>
      <c r="J5" s="383"/>
      <c r="K5" s="342"/>
      <c r="L5" s="381" t="str">
        <f>CONCATENATE("acumulado ",B5)</f>
        <v>acumulado julio</v>
      </c>
      <c r="M5" s="382"/>
      <c r="N5" s="382"/>
      <c r="O5" s="382"/>
      <c r="P5" s="382"/>
      <c r="Q5" s="382"/>
      <c r="R5" s="382"/>
      <c r="S5" s="382"/>
      <c r="T5" s="383"/>
    </row>
    <row r="6" spans="1:20" x14ac:dyDescent="0.25">
      <c r="A6" s="1"/>
      <c r="B6" s="343">
        <v>2019</v>
      </c>
      <c r="C6" s="343">
        <v>2022</v>
      </c>
      <c r="D6" s="343">
        <v>2023</v>
      </c>
      <c r="E6" s="343">
        <v>2024</v>
      </c>
      <c r="F6" s="343" t="str">
        <f>CONCATENATE("var ",RIGHT(E6,2),"/",RIGHT(D6,2))</f>
        <v>var 24/23</v>
      </c>
      <c r="G6" s="343" t="str">
        <f>CONCATENATE("var ",RIGHT(E6,2),"/",RIGHT(B6,2))</f>
        <v>var 24/19</v>
      </c>
      <c r="H6" s="343" t="str">
        <f>CONCATENATE("dif ",RIGHT(E6,2),"-",RIGHT(D6,2))</f>
        <v>dif 24-23</v>
      </c>
      <c r="I6" s="343" t="str">
        <f>CONCATENATE("dif ",RIGHT(E6,2),"-",RIGHT(B6,2))</f>
        <v>dif 24-19</v>
      </c>
      <c r="J6" s="343" t="str">
        <f>CONCATENATE("cuota ",RIGHT(E6,2))</f>
        <v>cuota 24</v>
      </c>
      <c r="K6" s="342"/>
      <c r="L6" s="343">
        <v>2019</v>
      </c>
      <c r="M6" s="343">
        <v>2022</v>
      </c>
      <c r="N6" s="343">
        <v>2023</v>
      </c>
      <c r="O6" s="343">
        <v>2024</v>
      </c>
      <c r="P6" s="343" t="str">
        <f>CONCATENATE("var ",RIGHT(O6,2),"/",RIGHT(N6,2))</f>
        <v>var 24/23</v>
      </c>
      <c r="Q6" s="343" t="str">
        <f>CONCATENATE("var ",RIGHT(O6,2),"/",RIGHT(L6,2))</f>
        <v>var 24/19</v>
      </c>
      <c r="R6" s="343" t="str">
        <f>CONCATENATE("dif ",RIGHT(O6,2),"-",RIGHT(N6,2))</f>
        <v>dif 24-23</v>
      </c>
      <c r="S6" s="343" t="str">
        <f>CONCATENATE("dif ",RIGHT(O6,2),"-",RIGHT(L6,2))</f>
        <v>dif 24-19</v>
      </c>
      <c r="T6" s="343" t="str">
        <f>CONCATENATE("cuota ",RIGHT(O6,2))</f>
        <v>cuota 24</v>
      </c>
    </row>
    <row r="7" spans="1:20" x14ac:dyDescent="0.25">
      <c r="A7" s="344" t="s">
        <v>124</v>
      </c>
      <c r="B7" s="345">
        <v>481976</v>
      </c>
      <c r="C7" s="345">
        <v>499610</v>
      </c>
      <c r="D7" s="345">
        <v>522761</v>
      </c>
      <c r="E7" s="345">
        <v>585538</v>
      </c>
      <c r="F7" s="346">
        <f>E7/D7-1</f>
        <v>0.12008738218803616</v>
      </c>
      <c r="G7" s="346">
        <f>E7/B7-1</f>
        <v>0.21486962006406962</v>
      </c>
      <c r="H7" s="345">
        <f>E7-D7</f>
        <v>62777</v>
      </c>
      <c r="I7" s="345">
        <f>E7-B7</f>
        <v>103562</v>
      </c>
      <c r="J7" s="346">
        <f t="shared" ref="J7:J18" si="0">E7/$E$7</f>
        <v>1</v>
      </c>
      <c r="K7" s="342"/>
      <c r="L7" s="345">
        <v>3456762</v>
      </c>
      <c r="M7" s="345">
        <v>3295543</v>
      </c>
      <c r="N7" s="345">
        <v>3735057</v>
      </c>
      <c r="O7" s="345">
        <v>4216818</v>
      </c>
      <c r="P7" s="346">
        <f>O7/N7-1</f>
        <v>0.12898357374465763</v>
      </c>
      <c r="Q7" s="346">
        <f>O7/L7-1</f>
        <v>0.2198751316983929</v>
      </c>
      <c r="R7" s="345">
        <f>O7-N7</f>
        <v>481761</v>
      </c>
      <c r="S7" s="345">
        <f>O7-L7</f>
        <v>760056</v>
      </c>
      <c r="T7" s="346">
        <f>O7/$O$7</f>
        <v>1</v>
      </c>
    </row>
    <row r="8" spans="1:20" x14ac:dyDescent="0.25">
      <c r="A8" s="347" t="s">
        <v>125</v>
      </c>
      <c r="B8" s="348">
        <v>80525</v>
      </c>
      <c r="C8" s="348">
        <v>91680</v>
      </c>
      <c r="D8" s="348">
        <v>91719</v>
      </c>
      <c r="E8" s="348">
        <v>93224</v>
      </c>
      <c r="F8" s="349">
        <f t="shared" ref="F8:F18" si="1">E8/D8-1</f>
        <v>1.6408813877168305E-2</v>
      </c>
      <c r="G8" s="349">
        <f>E8/B8-1</f>
        <v>0.15770257683949085</v>
      </c>
      <c r="H8" s="348">
        <f t="shared" ref="H8:H18" si="2">E8-D8</f>
        <v>1505</v>
      </c>
      <c r="I8" s="348">
        <f t="shared" ref="I8:I18" si="3">E8-B8</f>
        <v>12699</v>
      </c>
      <c r="J8" s="349">
        <f t="shared" si="0"/>
        <v>0.1592108454105455</v>
      </c>
      <c r="K8" s="342"/>
      <c r="L8" s="348">
        <v>484268</v>
      </c>
      <c r="M8" s="348">
        <v>454610</v>
      </c>
      <c r="N8" s="348">
        <v>513167</v>
      </c>
      <c r="O8" s="348">
        <v>529663</v>
      </c>
      <c r="P8" s="349">
        <f>O8/N8-1</f>
        <v>3.2145480905825918E-2</v>
      </c>
      <c r="Q8" s="349">
        <f t="shared" ref="Q8:Q18" si="4">O8/L8-1</f>
        <v>9.3739417017023596E-2</v>
      </c>
      <c r="R8" s="348">
        <f t="shared" ref="R8:R18" si="5">O8-N8</f>
        <v>16496</v>
      </c>
      <c r="S8" s="348">
        <f t="shared" ref="S8:S18" si="6">O8-L8</f>
        <v>45395</v>
      </c>
      <c r="T8" s="349">
        <f t="shared" ref="T8:T18" si="7">O8/$O$7</f>
        <v>0.12560727069558136</v>
      </c>
    </row>
    <row r="9" spans="1:20" x14ac:dyDescent="0.25">
      <c r="A9" s="347" t="s">
        <v>126</v>
      </c>
      <c r="B9" s="348">
        <v>401451</v>
      </c>
      <c r="C9" s="348">
        <v>407930</v>
      </c>
      <c r="D9" s="348">
        <v>431041</v>
      </c>
      <c r="E9" s="348">
        <v>492314</v>
      </c>
      <c r="F9" s="349">
        <f>E9/D9-1</f>
        <v>0.14215121067369463</v>
      </c>
      <c r="G9" s="349">
        <f t="shared" ref="G9:G18" si="8">E9/B9-1</f>
        <v>0.22633646447511646</v>
      </c>
      <c r="H9" s="348">
        <f t="shared" si="2"/>
        <v>61273</v>
      </c>
      <c r="I9" s="348">
        <f t="shared" si="3"/>
        <v>90863</v>
      </c>
      <c r="J9" s="349">
        <f t="shared" si="0"/>
        <v>0.84078915458945447</v>
      </c>
      <c r="K9" s="342"/>
      <c r="L9" s="348">
        <v>2972494</v>
      </c>
      <c r="M9" s="348">
        <v>2840932</v>
      </c>
      <c r="N9" s="348">
        <v>3221890</v>
      </c>
      <c r="O9" s="348">
        <v>3687154</v>
      </c>
      <c r="P9" s="349">
        <f>O9/N9-1</f>
        <v>0.14440716473870929</v>
      </c>
      <c r="Q9" s="349">
        <f t="shared" si="4"/>
        <v>0.24042437091546698</v>
      </c>
      <c r="R9" s="348">
        <f t="shared" si="5"/>
        <v>465264</v>
      </c>
      <c r="S9" s="348">
        <f t="shared" si="6"/>
        <v>714660</v>
      </c>
      <c r="T9" s="349">
        <f t="shared" si="7"/>
        <v>0.87439249215877946</v>
      </c>
    </row>
    <row r="10" spans="1:20" x14ac:dyDescent="0.25">
      <c r="A10" s="309" t="s">
        <v>22</v>
      </c>
      <c r="B10" s="350">
        <v>48124</v>
      </c>
      <c r="C10" s="350">
        <v>38667</v>
      </c>
      <c r="D10" s="350">
        <v>41429</v>
      </c>
      <c r="E10" s="350">
        <v>43746</v>
      </c>
      <c r="F10" s="351">
        <f>E10/D10-1</f>
        <v>5.5927007651644933E-2</v>
      </c>
      <c r="G10" s="351">
        <f>E10/B10-1</f>
        <v>-9.0973318926107605E-2</v>
      </c>
      <c r="H10" s="350">
        <f t="shared" si="2"/>
        <v>2317</v>
      </c>
      <c r="I10" s="350">
        <f t="shared" si="3"/>
        <v>-4378</v>
      </c>
      <c r="J10" s="351">
        <f t="shared" si="0"/>
        <v>7.4710778805133063E-2</v>
      </c>
      <c r="K10" s="342"/>
      <c r="L10" s="350">
        <v>454906</v>
      </c>
      <c r="M10" s="350">
        <v>366101</v>
      </c>
      <c r="N10" s="350">
        <v>440372</v>
      </c>
      <c r="O10" s="350">
        <v>510875</v>
      </c>
      <c r="P10" s="351">
        <f t="shared" ref="P10:P18" si="9">O10/N10-1</f>
        <v>0.16009873470611202</v>
      </c>
      <c r="Q10" s="351">
        <f t="shared" si="4"/>
        <v>0.1230342092652108</v>
      </c>
      <c r="R10" s="350">
        <f t="shared" si="5"/>
        <v>70503</v>
      </c>
      <c r="S10" s="350">
        <f t="shared" si="6"/>
        <v>55969</v>
      </c>
      <c r="T10" s="351">
        <f t="shared" si="7"/>
        <v>0.12115177842629206</v>
      </c>
    </row>
    <row r="11" spans="1:20" x14ac:dyDescent="0.25">
      <c r="A11" s="309" t="s">
        <v>32</v>
      </c>
      <c r="B11" s="350">
        <v>19622</v>
      </c>
      <c r="C11" s="350">
        <v>25965</v>
      </c>
      <c r="D11" s="350">
        <v>21312</v>
      </c>
      <c r="E11" s="350">
        <v>27201</v>
      </c>
      <c r="F11" s="171">
        <f t="shared" si="1"/>
        <v>0.27632319819819817</v>
      </c>
      <c r="G11" s="171">
        <f t="shared" si="8"/>
        <v>0.38625012740801146</v>
      </c>
      <c r="H11" s="194">
        <f t="shared" si="2"/>
        <v>5889</v>
      </c>
      <c r="I11" s="194">
        <f t="shared" si="3"/>
        <v>7579</v>
      </c>
      <c r="J11" s="171">
        <f t="shared" si="0"/>
        <v>4.6454713443021628E-2</v>
      </c>
      <c r="K11" s="342"/>
      <c r="L11" s="350">
        <v>130878</v>
      </c>
      <c r="M11" s="350">
        <v>130611</v>
      </c>
      <c r="N11" s="350">
        <v>135195</v>
      </c>
      <c r="O11" s="350">
        <v>149483</v>
      </c>
      <c r="P11" s="171">
        <f t="shared" si="9"/>
        <v>0.1056843818188542</v>
      </c>
      <c r="Q11" s="171">
        <f t="shared" si="4"/>
        <v>0.14215528965907187</v>
      </c>
      <c r="R11" s="194">
        <f t="shared" si="5"/>
        <v>14288</v>
      </c>
      <c r="S11" s="194">
        <f>O11-L11</f>
        <v>18605</v>
      </c>
      <c r="T11" s="171">
        <f>O11/$O$7</f>
        <v>3.5449241584531277E-2</v>
      </c>
    </row>
    <row r="12" spans="1:20" x14ac:dyDescent="0.25">
      <c r="A12" s="309" t="s">
        <v>30</v>
      </c>
      <c r="B12" s="350">
        <v>16827</v>
      </c>
      <c r="C12" s="350">
        <v>23309</v>
      </c>
      <c r="D12" s="350">
        <v>26830</v>
      </c>
      <c r="E12" s="350">
        <v>32058</v>
      </c>
      <c r="F12" s="171">
        <f>E12/D12-1</f>
        <v>0.19485650391352971</v>
      </c>
      <c r="G12" s="171">
        <f t="shared" si="8"/>
        <v>0.90515243358887498</v>
      </c>
      <c r="H12" s="194">
        <f t="shared" si="2"/>
        <v>5228</v>
      </c>
      <c r="I12" s="194">
        <f t="shared" si="3"/>
        <v>15231</v>
      </c>
      <c r="J12" s="171">
        <f t="shared" si="0"/>
        <v>5.4749649040711279E-2</v>
      </c>
      <c r="K12" s="342"/>
      <c r="L12" s="350">
        <v>129691</v>
      </c>
      <c r="M12" s="350">
        <v>177079</v>
      </c>
      <c r="N12" s="350">
        <v>194261</v>
      </c>
      <c r="O12" s="350">
        <v>224231</v>
      </c>
      <c r="P12" s="171">
        <f t="shared" si="9"/>
        <v>0.15427697788027439</v>
      </c>
      <c r="Q12" s="171">
        <f t="shared" si="4"/>
        <v>0.72896345929941164</v>
      </c>
      <c r="R12" s="194">
        <f t="shared" si="5"/>
        <v>29970</v>
      </c>
      <c r="S12" s="194">
        <f t="shared" si="6"/>
        <v>94540</v>
      </c>
      <c r="T12" s="171">
        <f>O12/$O$7</f>
        <v>5.3175403823451713E-2</v>
      </c>
    </row>
    <row r="13" spans="1:20" x14ac:dyDescent="0.25">
      <c r="A13" s="309" t="s">
        <v>31</v>
      </c>
      <c r="B13" s="350">
        <v>15339</v>
      </c>
      <c r="C13" s="350">
        <v>15577</v>
      </c>
      <c r="D13" s="350">
        <v>19695</v>
      </c>
      <c r="E13" s="350">
        <v>20576</v>
      </c>
      <c r="F13" s="171">
        <f t="shared" si="1"/>
        <v>4.4732165524244749E-2</v>
      </c>
      <c r="G13" s="171">
        <f t="shared" si="8"/>
        <v>0.34141730230132339</v>
      </c>
      <c r="H13" s="194">
        <f t="shared" si="2"/>
        <v>881</v>
      </c>
      <c r="I13" s="194">
        <f t="shared" si="3"/>
        <v>5237</v>
      </c>
      <c r="J13" s="171">
        <f t="shared" si="0"/>
        <v>3.5140332480556341E-2</v>
      </c>
      <c r="K13" s="342"/>
      <c r="L13" s="350">
        <v>102849</v>
      </c>
      <c r="M13" s="350">
        <v>121758</v>
      </c>
      <c r="N13" s="350">
        <v>121831</v>
      </c>
      <c r="O13" s="350">
        <v>145161</v>
      </c>
      <c r="P13" s="171">
        <f t="shared" si="9"/>
        <v>0.19149477554973693</v>
      </c>
      <c r="Q13" s="171">
        <f t="shared" si="4"/>
        <v>0.41139923577283199</v>
      </c>
      <c r="R13" s="194">
        <f t="shared" si="5"/>
        <v>23330</v>
      </c>
      <c r="S13" s="194">
        <f t="shared" si="6"/>
        <v>42312</v>
      </c>
      <c r="T13" s="171">
        <f t="shared" si="7"/>
        <v>3.4424298131908941E-2</v>
      </c>
    </row>
    <row r="14" spans="1:20" x14ac:dyDescent="0.25">
      <c r="A14" s="309" t="s">
        <v>33</v>
      </c>
      <c r="B14" s="350">
        <v>17837</v>
      </c>
      <c r="C14" s="350">
        <v>16916</v>
      </c>
      <c r="D14" s="350">
        <v>18546</v>
      </c>
      <c r="E14" s="350">
        <v>21269</v>
      </c>
      <c r="F14" s="171">
        <f t="shared" si="1"/>
        <v>0.14682411301628373</v>
      </c>
      <c r="G14" s="171">
        <f t="shared" si="8"/>
        <v>0.19240903739418069</v>
      </c>
      <c r="H14" s="194">
        <f t="shared" si="2"/>
        <v>2723</v>
      </c>
      <c r="I14" s="194">
        <f t="shared" si="3"/>
        <v>3432</v>
      </c>
      <c r="J14" s="171">
        <f t="shared" si="0"/>
        <v>3.6323859425007432E-2</v>
      </c>
      <c r="K14" s="342"/>
      <c r="L14" s="350">
        <v>95152</v>
      </c>
      <c r="M14" s="350">
        <v>104289</v>
      </c>
      <c r="N14" s="350">
        <v>113375</v>
      </c>
      <c r="O14" s="350">
        <v>148550</v>
      </c>
      <c r="P14" s="171">
        <f t="shared" si="9"/>
        <v>0.31025358324145524</v>
      </c>
      <c r="Q14" s="171">
        <f t="shared" si="4"/>
        <v>0.56118631242643358</v>
      </c>
      <c r="R14" s="194">
        <f t="shared" si="5"/>
        <v>35175</v>
      </c>
      <c r="S14" s="194">
        <f t="shared" si="6"/>
        <v>53398</v>
      </c>
      <c r="T14" s="171">
        <f t="shared" si="7"/>
        <v>3.5227984703157689E-2</v>
      </c>
    </row>
    <row r="15" spans="1:20" x14ac:dyDescent="0.25">
      <c r="A15" s="309" t="s">
        <v>35</v>
      </c>
      <c r="B15" s="350">
        <v>12848</v>
      </c>
      <c r="C15" s="350">
        <v>22882</v>
      </c>
      <c r="D15" s="350">
        <v>21403</v>
      </c>
      <c r="E15" s="350">
        <v>32134</v>
      </c>
      <c r="F15" s="171">
        <f t="shared" si="1"/>
        <v>0.50137831145166567</v>
      </c>
      <c r="G15" s="171">
        <f t="shared" si="8"/>
        <v>1.5010896637608968</v>
      </c>
      <c r="H15" s="194">
        <f t="shared" si="2"/>
        <v>10731</v>
      </c>
      <c r="I15" s="194">
        <f t="shared" si="3"/>
        <v>19286</v>
      </c>
      <c r="J15" s="171">
        <f t="shared" si="0"/>
        <v>5.4879444203450499E-2</v>
      </c>
      <c r="K15" s="342"/>
      <c r="L15" s="350">
        <v>119169</v>
      </c>
      <c r="M15" s="350">
        <v>159057</v>
      </c>
      <c r="N15" s="350">
        <v>169880</v>
      </c>
      <c r="O15" s="350">
        <v>225760</v>
      </c>
      <c r="P15" s="171">
        <f t="shared" si="9"/>
        <v>0.328938073934542</v>
      </c>
      <c r="Q15" s="171">
        <f t="shared" si="4"/>
        <v>0.89445241631632388</v>
      </c>
      <c r="R15" s="194">
        <f t="shared" si="5"/>
        <v>55880</v>
      </c>
      <c r="S15" s="194">
        <f t="shared" si="6"/>
        <v>106591</v>
      </c>
      <c r="T15" s="171">
        <f t="shared" si="7"/>
        <v>5.353799950578849E-2</v>
      </c>
    </row>
    <row r="16" spans="1:20" x14ac:dyDescent="0.25">
      <c r="A16" s="309" t="s">
        <v>104</v>
      </c>
      <c r="B16" s="350">
        <v>10640</v>
      </c>
      <c r="C16" s="350">
        <v>4556</v>
      </c>
      <c r="D16" s="350">
        <v>6744</v>
      </c>
      <c r="E16" s="350">
        <v>6332</v>
      </c>
      <c r="F16" s="171">
        <f t="shared" si="1"/>
        <v>-6.1091340450771026E-2</v>
      </c>
      <c r="G16" s="171">
        <f t="shared" si="8"/>
        <v>-0.40488721804511274</v>
      </c>
      <c r="H16" s="194">
        <f t="shared" si="2"/>
        <v>-412</v>
      </c>
      <c r="I16" s="194">
        <f t="shared" si="3"/>
        <v>-4308</v>
      </c>
      <c r="J16" s="171">
        <f t="shared" si="0"/>
        <v>1.0813986453483805E-2</v>
      </c>
      <c r="K16" s="342"/>
      <c r="L16" s="350">
        <v>229801</v>
      </c>
      <c r="M16" s="350">
        <v>151647</v>
      </c>
      <c r="N16" s="350">
        <v>191862</v>
      </c>
      <c r="O16" s="350">
        <v>198777</v>
      </c>
      <c r="P16" s="171">
        <f t="shared" si="9"/>
        <v>3.6041529849579312E-2</v>
      </c>
      <c r="Q16" s="171">
        <f t="shared" si="4"/>
        <v>-0.13500376412635284</v>
      </c>
      <c r="R16" s="194">
        <f t="shared" si="5"/>
        <v>6915</v>
      </c>
      <c r="S16" s="194">
        <f t="shared" si="6"/>
        <v>-31024</v>
      </c>
      <c r="T16" s="171">
        <f t="shared" si="7"/>
        <v>4.7139098723255307E-2</v>
      </c>
    </row>
    <row r="17" spans="1:20" x14ac:dyDescent="0.25">
      <c r="A17" s="309" t="s">
        <v>29</v>
      </c>
      <c r="B17" s="350">
        <v>197233</v>
      </c>
      <c r="C17" s="350">
        <v>207344</v>
      </c>
      <c r="D17" s="350">
        <v>215412</v>
      </c>
      <c r="E17" s="350">
        <v>234478</v>
      </c>
      <c r="F17" s="171">
        <f t="shared" si="1"/>
        <v>8.8509460939966145E-2</v>
      </c>
      <c r="G17" s="171">
        <f t="shared" si="8"/>
        <v>0.18883756774981864</v>
      </c>
      <c r="H17" s="194">
        <f t="shared" si="2"/>
        <v>19066</v>
      </c>
      <c r="I17" s="194">
        <f t="shared" si="3"/>
        <v>37245</v>
      </c>
      <c r="J17" s="171">
        <f t="shared" si="0"/>
        <v>0.40044881801010351</v>
      </c>
      <c r="K17" s="342"/>
      <c r="L17" s="350">
        <v>1319283</v>
      </c>
      <c r="M17" s="350">
        <v>1256855</v>
      </c>
      <c r="N17" s="350">
        <v>1406036</v>
      </c>
      <c r="O17" s="350">
        <v>1568309</v>
      </c>
      <c r="P17" s="171">
        <f t="shared" si="9"/>
        <v>0.11541169642882543</v>
      </c>
      <c r="Q17" s="171">
        <f t="shared" si="4"/>
        <v>0.18875859084063085</v>
      </c>
      <c r="R17" s="194">
        <f t="shared" si="5"/>
        <v>162273</v>
      </c>
      <c r="S17" s="194">
        <f t="shared" si="6"/>
        <v>249026</v>
      </c>
      <c r="T17" s="171">
        <f t="shared" si="7"/>
        <v>0.37191764026808838</v>
      </c>
    </row>
    <row r="18" spans="1:20" x14ac:dyDescent="0.25">
      <c r="A18" s="309" t="s">
        <v>46</v>
      </c>
      <c r="B18" s="350">
        <v>62982</v>
      </c>
      <c r="C18" s="350">
        <v>52715</v>
      </c>
      <c r="D18" s="350">
        <v>59670</v>
      </c>
      <c r="E18" s="350">
        <v>74519</v>
      </c>
      <c r="F18" s="171">
        <f t="shared" si="1"/>
        <v>0.24885201944025481</v>
      </c>
      <c r="G18" s="171">
        <f t="shared" si="8"/>
        <v>0.18317932107586299</v>
      </c>
      <c r="H18" s="194">
        <f t="shared" si="2"/>
        <v>14849</v>
      </c>
      <c r="I18" s="194">
        <f t="shared" si="3"/>
        <v>11537</v>
      </c>
      <c r="J18" s="171">
        <f t="shared" si="0"/>
        <v>0.12726586489689823</v>
      </c>
      <c r="K18" s="342"/>
      <c r="L18" s="350">
        <v>390766</v>
      </c>
      <c r="M18" s="350">
        <v>373540</v>
      </c>
      <c r="N18" s="350">
        <v>449081</v>
      </c>
      <c r="O18" s="350">
        <v>516011</v>
      </c>
      <c r="P18" s="171">
        <f t="shared" si="9"/>
        <v>0.14903770143916129</v>
      </c>
      <c r="Q18" s="171">
        <f t="shared" si="4"/>
        <v>0.32051150816601237</v>
      </c>
      <c r="R18" s="194">
        <f t="shared" si="5"/>
        <v>66930</v>
      </c>
      <c r="S18" s="194">
        <f t="shared" si="6"/>
        <v>125245</v>
      </c>
      <c r="T18" s="171">
        <f t="shared" si="7"/>
        <v>0.12236975842922317</v>
      </c>
    </row>
    <row r="19" spans="1:20" ht="21" x14ac:dyDescent="0.35">
      <c r="A19" s="504" t="s">
        <v>127</v>
      </c>
      <c r="B19" s="504"/>
      <c r="C19" s="504"/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504"/>
      <c r="S19" s="504"/>
      <c r="T19" s="504"/>
    </row>
    <row r="20" spans="1:20" x14ac:dyDescent="0.25">
      <c r="A20" s="54"/>
      <c r="B20" s="381" t="s">
        <v>151</v>
      </c>
      <c r="C20" s="382"/>
      <c r="D20" s="382"/>
      <c r="E20" s="382"/>
      <c r="F20" s="382"/>
      <c r="G20" s="382"/>
      <c r="H20" s="382"/>
      <c r="I20" s="382"/>
      <c r="J20" s="383"/>
      <c r="K20" s="352"/>
      <c r="L20" s="381" t="str">
        <f>CONCATENATE("acumulado ",B20)</f>
        <v>acumulado julio</v>
      </c>
      <c r="M20" s="382"/>
      <c r="N20" s="382"/>
      <c r="O20" s="382"/>
      <c r="P20" s="382"/>
      <c r="Q20" s="382"/>
      <c r="R20" s="382"/>
      <c r="S20" s="382"/>
      <c r="T20" s="383"/>
    </row>
    <row r="21" spans="1:20" x14ac:dyDescent="0.25">
      <c r="A21" s="4"/>
      <c r="B21" s="5">
        <v>2019</v>
      </c>
      <c r="C21" s="5">
        <v>2022</v>
      </c>
      <c r="D21" s="5">
        <v>2023</v>
      </c>
      <c r="E21" s="5">
        <v>2024</v>
      </c>
      <c r="F21" s="5" t="str">
        <f>CONCATENATE("var ",RIGHT(E21,2),"/",RIGHT(D21,2))</f>
        <v>var 24/23</v>
      </c>
      <c r="G21" s="5" t="str">
        <f>CONCATENATE("var ",RIGHT(E21,2),"/",RIGHT(B21,2))</f>
        <v>var 24/19</v>
      </c>
      <c r="H21" s="5" t="str">
        <f>CONCATENATE("dif ",RIGHT(E21,2),"-",RIGHT(D21,2))</f>
        <v>dif 24-23</v>
      </c>
      <c r="I21" s="5" t="str">
        <f>CONCATENATE("dif ",RIGHT(E21,2),"-",RIGHT(B21,2))</f>
        <v>dif 24-19</v>
      </c>
      <c r="J21" s="5" t="str">
        <f>CONCATENATE("cuota ",RIGHT(E21,2))</f>
        <v>cuota 24</v>
      </c>
      <c r="K21" s="352"/>
      <c r="L21" s="5">
        <v>2019</v>
      </c>
      <c r="M21" s="5">
        <v>2022</v>
      </c>
      <c r="N21" s="5">
        <v>2023</v>
      </c>
      <c r="O21" s="5">
        <v>2024</v>
      </c>
      <c r="P21" s="5" t="str">
        <f>CONCATENATE("var ",RIGHT(O21,2),"/",RIGHT(N21,2))</f>
        <v>var 24/23</v>
      </c>
      <c r="Q21" s="5" t="str">
        <f>CONCATENATE("var ",RIGHT(O21,2),"/",RIGHT(L21,2))</f>
        <v>var 24/19</v>
      </c>
      <c r="R21" s="5" t="str">
        <f>CONCATENATE("dif ",RIGHT(O21,2),"-",RIGHT(N21,2))</f>
        <v>dif 24-23</v>
      </c>
      <c r="S21" s="5" t="str">
        <f>CONCATENATE("dif ",RIGHT(O21,2),"-",RIGHT(L21,2))</f>
        <v>dif 24-19</v>
      </c>
      <c r="T21" s="5" t="str">
        <f>CONCATENATE("cuota ",RIGHT(O21,2))</f>
        <v>cuota 24</v>
      </c>
    </row>
    <row r="22" spans="1:20" x14ac:dyDescent="0.25">
      <c r="A22" s="353" t="s">
        <v>128</v>
      </c>
      <c r="B22" s="354">
        <v>481976</v>
      </c>
      <c r="C22" s="354">
        <v>499610</v>
      </c>
      <c r="D22" s="354">
        <v>522761</v>
      </c>
      <c r="E22" s="354">
        <v>585538</v>
      </c>
      <c r="F22" s="355">
        <f t="shared" ref="F22:F26" si="10">E22/D22-1</f>
        <v>0.12008738218803616</v>
      </c>
      <c r="G22" s="355">
        <f t="shared" ref="G22:G26" si="11">E22/B22-1</f>
        <v>0.21486962006406962</v>
      </c>
      <c r="H22" s="354">
        <f t="shared" ref="H22:H26" si="12">E22-D22</f>
        <v>62777</v>
      </c>
      <c r="I22" s="354">
        <f t="shared" ref="I22:I26" si="13">E22-B22</f>
        <v>103562</v>
      </c>
      <c r="J22" s="355">
        <f>E22/$E$22</f>
        <v>1</v>
      </c>
      <c r="K22" s="352"/>
      <c r="L22" s="354">
        <v>3456762</v>
      </c>
      <c r="M22" s="354">
        <v>3295543</v>
      </c>
      <c r="N22" s="354">
        <v>3735057</v>
      </c>
      <c r="O22" s="354">
        <v>4216818</v>
      </c>
      <c r="P22" s="355">
        <f t="shared" ref="P22" si="14">O22/N22-1</f>
        <v>0.12898357374465763</v>
      </c>
      <c r="Q22" s="355">
        <f t="shared" ref="Q22:Q26" si="15">O22/L22-1</f>
        <v>0.2198751316983929</v>
      </c>
      <c r="R22" s="354">
        <f t="shared" ref="R22:R26" si="16">O22-N22</f>
        <v>481761</v>
      </c>
      <c r="S22" s="354">
        <f t="shared" ref="S22:S26" si="17">O22-L22</f>
        <v>760056</v>
      </c>
      <c r="T22" s="355">
        <f>O22/$O$22</f>
        <v>1</v>
      </c>
    </row>
    <row r="23" spans="1:20" x14ac:dyDescent="0.25">
      <c r="A23" s="309" t="s">
        <v>129</v>
      </c>
      <c r="B23" s="350">
        <v>278036</v>
      </c>
      <c r="C23" s="350">
        <v>272726</v>
      </c>
      <c r="D23" s="350">
        <v>315685</v>
      </c>
      <c r="E23" s="350">
        <v>370603</v>
      </c>
      <c r="F23" s="351">
        <f>E23/D23-1</f>
        <v>0.17396455327304117</v>
      </c>
      <c r="G23" s="351">
        <f t="shared" si="11"/>
        <v>0.33293170668546512</v>
      </c>
      <c r="H23" s="350">
        <f t="shared" si="12"/>
        <v>54918</v>
      </c>
      <c r="I23" s="350">
        <f t="shared" si="13"/>
        <v>92567</v>
      </c>
      <c r="J23" s="351">
        <f>E23/$E$22</f>
        <v>0.63292732495585258</v>
      </c>
      <c r="K23" s="352"/>
      <c r="L23" s="350">
        <v>2234857</v>
      </c>
      <c r="M23" s="350">
        <v>2084794</v>
      </c>
      <c r="N23" s="350">
        <v>2320268</v>
      </c>
      <c r="O23" s="350">
        <v>2801536</v>
      </c>
      <c r="P23" s="351">
        <f>O23/N23-1</f>
        <v>0.20741914296107167</v>
      </c>
      <c r="Q23" s="351">
        <f t="shared" si="15"/>
        <v>0.2535638745566271</v>
      </c>
      <c r="R23" s="350">
        <f t="shared" si="16"/>
        <v>481268</v>
      </c>
      <c r="S23" s="350">
        <f t="shared" si="17"/>
        <v>566679</v>
      </c>
      <c r="T23" s="351">
        <f t="shared" ref="T23:T26" si="18">O23/$O$22</f>
        <v>0.66437204546176765</v>
      </c>
    </row>
    <row r="24" spans="1:20" x14ac:dyDescent="0.25">
      <c r="A24" s="309" t="s">
        <v>130</v>
      </c>
      <c r="B24" s="350">
        <v>184666</v>
      </c>
      <c r="C24" s="350">
        <v>197865</v>
      </c>
      <c r="D24" s="350">
        <v>190574</v>
      </c>
      <c r="E24" s="350">
        <v>197022</v>
      </c>
      <c r="F24" s="351">
        <f t="shared" si="10"/>
        <v>3.38346259195903E-2</v>
      </c>
      <c r="G24" s="351">
        <f t="shared" si="11"/>
        <v>6.6909988844725099E-2</v>
      </c>
      <c r="H24" s="350">
        <f t="shared" si="12"/>
        <v>6448</v>
      </c>
      <c r="I24" s="350">
        <f t="shared" si="13"/>
        <v>12356</v>
      </c>
      <c r="J24" s="351">
        <f>E24/$E$22</f>
        <v>0.33648029675272995</v>
      </c>
      <c r="K24" s="352"/>
      <c r="L24" s="350">
        <v>1020064</v>
      </c>
      <c r="M24" s="350">
        <v>984835</v>
      </c>
      <c r="N24" s="350">
        <v>1147298</v>
      </c>
      <c r="O24" s="350">
        <v>1160176</v>
      </c>
      <c r="P24" s="351">
        <f t="shared" ref="P24:P26" si="19">O24/N24-1</f>
        <v>1.1224633878905044E-2</v>
      </c>
      <c r="Q24" s="351">
        <f t="shared" si="15"/>
        <v>0.137356087461179</v>
      </c>
      <c r="R24" s="350">
        <f t="shared" si="16"/>
        <v>12878</v>
      </c>
      <c r="S24" s="350">
        <f t="shared" si="17"/>
        <v>140112</v>
      </c>
      <c r="T24" s="351">
        <f t="shared" si="18"/>
        <v>0.27513067910448114</v>
      </c>
    </row>
    <row r="25" spans="1:20" x14ac:dyDescent="0.25">
      <c r="A25" s="309" t="s">
        <v>131</v>
      </c>
      <c r="B25" s="350">
        <v>15858</v>
      </c>
      <c r="C25" s="350">
        <v>23372</v>
      </c>
      <c r="D25" s="350">
        <v>12254</v>
      </c>
      <c r="E25" s="350">
        <v>14416</v>
      </c>
      <c r="F25" s="351">
        <f t="shared" si="10"/>
        <v>0.1764321854088462</v>
      </c>
      <c r="G25" s="351">
        <f t="shared" si="11"/>
        <v>-9.0932021692521126E-2</v>
      </c>
      <c r="H25" s="350">
        <f t="shared" si="12"/>
        <v>2162</v>
      </c>
      <c r="I25" s="350">
        <f t="shared" si="13"/>
        <v>-1442</v>
      </c>
      <c r="J25" s="351">
        <f>E25/$E$22</f>
        <v>2.4620092974324468E-2</v>
      </c>
      <c r="K25" s="352"/>
      <c r="L25" s="350">
        <v>149605</v>
      </c>
      <c r="M25" s="350">
        <v>159548</v>
      </c>
      <c r="N25" s="350">
        <v>185784</v>
      </c>
      <c r="O25" s="350">
        <v>185178</v>
      </c>
      <c r="P25" s="351">
        <f t="shared" si="19"/>
        <v>-3.2618524738405874E-3</v>
      </c>
      <c r="Q25" s="351">
        <f t="shared" si="15"/>
        <v>0.23777948597974663</v>
      </c>
      <c r="R25" s="350">
        <f t="shared" si="16"/>
        <v>-606</v>
      </c>
      <c r="S25" s="350">
        <f t="shared" si="17"/>
        <v>35573</v>
      </c>
      <c r="T25" s="351">
        <f t="shared" si="18"/>
        <v>4.3914155175774718E-2</v>
      </c>
    </row>
    <row r="26" spans="1:20" x14ac:dyDescent="0.25">
      <c r="A26" s="309" t="s">
        <v>132</v>
      </c>
      <c r="B26" s="350">
        <v>3417</v>
      </c>
      <c r="C26" s="350">
        <v>5648</v>
      </c>
      <c r="D26" s="350">
        <v>4248</v>
      </c>
      <c r="E26" s="350">
        <v>3497</v>
      </c>
      <c r="F26" s="351">
        <f t="shared" si="10"/>
        <v>-0.17678907721280601</v>
      </c>
      <c r="G26" s="351">
        <f t="shared" si="11"/>
        <v>2.3412350014632821E-2</v>
      </c>
      <c r="H26" s="350">
        <f t="shared" si="12"/>
        <v>-751</v>
      </c>
      <c r="I26" s="350">
        <f t="shared" si="13"/>
        <v>80</v>
      </c>
      <c r="J26" s="351">
        <f>E26/$E$22</f>
        <v>5.9722853170929985E-3</v>
      </c>
      <c r="K26" s="352"/>
      <c r="L26" s="350">
        <v>52237</v>
      </c>
      <c r="M26" s="350">
        <v>66364</v>
      </c>
      <c r="N26" s="350">
        <v>81710</v>
      </c>
      <c r="O26" s="350">
        <v>69929</v>
      </c>
      <c r="P26" s="351">
        <f t="shared" si="19"/>
        <v>-0.14418063884469468</v>
      </c>
      <c r="Q26" s="351">
        <f t="shared" si="15"/>
        <v>0.33868713746960966</v>
      </c>
      <c r="R26" s="350">
        <f t="shared" si="16"/>
        <v>-11781</v>
      </c>
      <c r="S26" s="350">
        <f t="shared" si="17"/>
        <v>17692</v>
      </c>
      <c r="T26" s="351">
        <f t="shared" si="18"/>
        <v>1.6583357403615714E-2</v>
      </c>
    </row>
    <row r="27" spans="1:20" ht="21" x14ac:dyDescent="0.35">
      <c r="A27" s="505" t="s">
        <v>133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</row>
    <row r="28" spans="1:20" x14ac:dyDescent="0.25">
      <c r="A28" s="54"/>
      <c r="B28" s="381" t="s">
        <v>151</v>
      </c>
      <c r="C28" s="382"/>
      <c r="D28" s="382"/>
      <c r="E28" s="382"/>
      <c r="F28" s="382"/>
      <c r="G28" s="382"/>
      <c r="H28" s="382"/>
      <c r="I28" s="382"/>
      <c r="J28" s="383"/>
      <c r="K28" s="356"/>
      <c r="L28" s="381" t="str">
        <f>CONCATENATE("acumulado ",B28)</f>
        <v>acumulado julio</v>
      </c>
      <c r="M28" s="382"/>
      <c r="N28" s="382"/>
      <c r="O28" s="382"/>
      <c r="P28" s="382"/>
      <c r="Q28" s="382"/>
      <c r="R28" s="382"/>
      <c r="S28" s="382"/>
      <c r="T28" s="383"/>
    </row>
    <row r="29" spans="1:20" x14ac:dyDescent="0.25">
      <c r="A29" s="4"/>
      <c r="B29" s="5">
        <v>2019</v>
      </c>
      <c r="C29" s="5">
        <v>2022</v>
      </c>
      <c r="D29" s="5">
        <v>2023</v>
      </c>
      <c r="E29" s="5">
        <v>2024</v>
      </c>
      <c r="F29" s="5" t="str">
        <f>CONCATENATE("var ",RIGHT(E29,2),"/",RIGHT(D29,2))</f>
        <v>var 24/23</v>
      </c>
      <c r="G29" s="5" t="str">
        <f>CONCATENATE("var ",RIGHT(E29,2),"/",RIGHT(B29,2))</f>
        <v>var 24/19</v>
      </c>
      <c r="H29" s="5" t="str">
        <f>CONCATENATE("dif ",RIGHT(E29,2),"-",RIGHT(D29,2))</f>
        <v>dif 24-23</v>
      </c>
      <c r="I29" s="5" t="str">
        <f>CONCATENATE("dif ",RIGHT(E29,2),"-",RIGHT(B29,2))</f>
        <v>dif 24-19</v>
      </c>
      <c r="J29" s="5" t="str">
        <f>CONCATENATE("cuota ",RIGHT(E29,2))</f>
        <v>cuota 24</v>
      </c>
      <c r="K29" s="356"/>
      <c r="L29" s="5">
        <v>2019</v>
      </c>
      <c r="M29" s="5">
        <v>2022</v>
      </c>
      <c r="N29" s="5">
        <v>2023</v>
      </c>
      <c r="O29" s="5">
        <v>2024</v>
      </c>
      <c r="P29" s="5" t="str">
        <f>CONCATENATE("var ",RIGHT(O29,2),"/",RIGHT(N29,2))</f>
        <v>var 24/23</v>
      </c>
      <c r="Q29" s="5" t="str">
        <f>CONCATENATE("var ",RIGHT(O29,2),"/",RIGHT(L29,2))</f>
        <v>var 24/19</v>
      </c>
      <c r="R29" s="5" t="str">
        <f>CONCATENATE("dif ",RIGHT(O29,2),"-",RIGHT(N29,2))</f>
        <v>dif 24-23</v>
      </c>
      <c r="S29" s="5" t="str">
        <f>CONCATENATE("dif ",RIGHT(O29,2),"-",RIGHT(L29,2))</f>
        <v>dif 24-19</v>
      </c>
      <c r="T29" s="5" t="str">
        <f>CONCATENATE("cuota ",RIGHT(O29,2))</f>
        <v>cuota 24</v>
      </c>
    </row>
    <row r="30" spans="1:20" x14ac:dyDescent="0.25">
      <c r="A30" s="357" t="s">
        <v>134</v>
      </c>
      <c r="B30" s="358">
        <v>481976</v>
      </c>
      <c r="C30" s="358">
        <v>499610</v>
      </c>
      <c r="D30" s="358">
        <v>522761</v>
      </c>
      <c r="E30" s="358">
        <v>585538</v>
      </c>
      <c r="F30" s="359">
        <f t="shared" ref="F30:F37" si="20">E30/D30-1</f>
        <v>0.12008738218803616</v>
      </c>
      <c r="G30" s="359">
        <f t="shared" ref="G30:G37" si="21">E30/B30-1</f>
        <v>0.21486962006406962</v>
      </c>
      <c r="H30" s="358">
        <f t="shared" ref="H30:H37" si="22">E30-D30</f>
        <v>62777</v>
      </c>
      <c r="I30" s="358">
        <f t="shared" ref="I30:I37" si="23">E30-B30</f>
        <v>103562</v>
      </c>
      <c r="J30" s="359">
        <f>E30/$E$30</f>
        <v>1</v>
      </c>
      <c r="K30" s="360"/>
      <c r="L30" s="358">
        <v>3456762</v>
      </c>
      <c r="M30" s="358">
        <v>3295543</v>
      </c>
      <c r="N30" s="358">
        <v>3735057</v>
      </c>
      <c r="O30" s="358">
        <v>4216818</v>
      </c>
      <c r="P30" s="359">
        <f t="shared" ref="P30:P37" si="24">O30/N30-1</f>
        <v>0.12898357374465763</v>
      </c>
      <c r="Q30" s="359">
        <f t="shared" ref="Q30:Q37" si="25">O30/L30-1</f>
        <v>0.2198751316983929</v>
      </c>
      <c r="R30" s="358">
        <f t="shared" ref="R30:R37" si="26">O30-N30</f>
        <v>481761</v>
      </c>
      <c r="S30" s="358">
        <f t="shared" ref="S30:S37" si="27">O30-L30</f>
        <v>760056</v>
      </c>
      <c r="T30" s="359">
        <f>O30/$O$30</f>
        <v>1</v>
      </c>
    </row>
    <row r="31" spans="1:20" x14ac:dyDescent="0.25">
      <c r="A31" s="309" t="s">
        <v>135</v>
      </c>
      <c r="B31" s="310">
        <v>404714</v>
      </c>
      <c r="C31" s="310">
        <v>411652</v>
      </c>
      <c r="D31" s="310">
        <v>432553</v>
      </c>
      <c r="E31" s="310">
        <v>495145</v>
      </c>
      <c r="F31" s="312">
        <f t="shared" si="20"/>
        <v>0.14470365481224268</v>
      </c>
      <c r="G31" s="312">
        <f t="shared" si="21"/>
        <v>0.22344420998532288</v>
      </c>
      <c r="H31" s="310">
        <f t="shared" si="22"/>
        <v>62592</v>
      </c>
      <c r="I31" s="310">
        <f t="shared" si="23"/>
        <v>90431</v>
      </c>
      <c r="J31" s="312">
        <f t="shared" ref="J31:J37" si="28">E31/$E$30</f>
        <v>0.84562402440149065</v>
      </c>
      <c r="K31" s="356"/>
      <c r="L31" s="310">
        <v>2775123</v>
      </c>
      <c r="M31" s="310">
        <v>2556085</v>
      </c>
      <c r="N31" s="310">
        <v>2960233</v>
      </c>
      <c r="O31" s="310">
        <v>3332738</v>
      </c>
      <c r="P31" s="312">
        <f t="shared" si="24"/>
        <v>0.12583637842021211</v>
      </c>
      <c r="Q31" s="312">
        <f t="shared" si="25"/>
        <v>0.20093343610355285</v>
      </c>
      <c r="R31" s="310">
        <f t="shared" si="26"/>
        <v>372505</v>
      </c>
      <c r="S31" s="310">
        <f t="shared" si="27"/>
        <v>557615</v>
      </c>
      <c r="T31" s="312">
        <f t="shared" ref="T31:T37" si="29">O31/$O$30</f>
        <v>0.79034428329607775</v>
      </c>
    </row>
    <row r="32" spans="1:20" x14ac:dyDescent="0.25">
      <c r="A32" s="325" t="s">
        <v>136</v>
      </c>
      <c r="B32" s="310">
        <v>374297</v>
      </c>
      <c r="C32" s="310">
        <v>329491</v>
      </c>
      <c r="D32" s="310">
        <v>346826</v>
      </c>
      <c r="E32" s="310">
        <v>382825</v>
      </c>
      <c r="F32" s="312">
        <f t="shared" si="20"/>
        <v>0.10379556319307093</v>
      </c>
      <c r="G32" s="312">
        <f t="shared" si="21"/>
        <v>2.2784045824572496E-2</v>
      </c>
      <c r="H32" s="310">
        <f t="shared" si="22"/>
        <v>35999</v>
      </c>
      <c r="I32" s="310">
        <f t="shared" si="23"/>
        <v>8528</v>
      </c>
      <c r="J32" s="312">
        <f>E32/$E$30</f>
        <v>0.65380043652162623</v>
      </c>
      <c r="K32" s="356"/>
      <c r="L32" s="310">
        <v>2488523</v>
      </c>
      <c r="M32" s="310">
        <v>2239721</v>
      </c>
      <c r="N32" s="310">
        <v>2362963</v>
      </c>
      <c r="O32" s="310">
        <v>2597020</v>
      </c>
      <c r="P32" s="312">
        <f t="shared" si="24"/>
        <v>9.9052333870653042E-2</v>
      </c>
      <c r="Q32" s="312">
        <f t="shared" si="25"/>
        <v>4.359895407838299E-2</v>
      </c>
      <c r="R32" s="310">
        <f t="shared" si="26"/>
        <v>234057</v>
      </c>
      <c r="S32" s="310">
        <f t="shared" si="27"/>
        <v>108497</v>
      </c>
      <c r="T32" s="312">
        <f t="shared" si="29"/>
        <v>0.61587196791514365</v>
      </c>
    </row>
    <row r="33" spans="1:20" x14ac:dyDescent="0.25">
      <c r="A33" s="325" t="s">
        <v>11</v>
      </c>
      <c r="B33" s="310">
        <v>30417</v>
      </c>
      <c r="C33" s="310">
        <v>82162</v>
      </c>
      <c r="D33" s="310">
        <v>85727</v>
      </c>
      <c r="E33" s="310">
        <v>112319</v>
      </c>
      <c r="F33" s="312">
        <f t="shared" si="20"/>
        <v>0.31019398789179609</v>
      </c>
      <c r="G33" s="312">
        <f t="shared" si="21"/>
        <v>2.6926389847782488</v>
      </c>
      <c r="H33" s="310">
        <f t="shared" si="22"/>
        <v>26592</v>
      </c>
      <c r="I33" s="310">
        <f t="shared" si="23"/>
        <v>81902</v>
      </c>
      <c r="J33" s="312">
        <f t="shared" si="28"/>
        <v>0.19182188004877565</v>
      </c>
      <c r="K33" s="356"/>
      <c r="L33" s="310">
        <v>286599</v>
      </c>
      <c r="M33" s="310">
        <v>316367</v>
      </c>
      <c r="N33" s="310">
        <v>597270</v>
      </c>
      <c r="O33" s="310">
        <v>735717</v>
      </c>
      <c r="P33" s="312">
        <f t="shared" si="24"/>
        <v>0.23179968858305289</v>
      </c>
      <c r="Q33" s="312">
        <f t="shared" si="25"/>
        <v>1.5670605968618174</v>
      </c>
      <c r="R33" s="310">
        <f t="shared" si="26"/>
        <v>138447</v>
      </c>
      <c r="S33" s="310">
        <f t="shared" si="27"/>
        <v>449118</v>
      </c>
      <c r="T33" s="312">
        <f t="shared" si="29"/>
        <v>0.17447207823529495</v>
      </c>
    </row>
    <row r="34" spans="1:20" x14ac:dyDescent="0.25">
      <c r="A34" s="309" t="s">
        <v>137</v>
      </c>
      <c r="B34" s="310">
        <v>36810</v>
      </c>
      <c r="C34" s="310">
        <v>27185</v>
      </c>
      <c r="D34" s="310">
        <v>23580</v>
      </c>
      <c r="E34" s="310">
        <v>22286</v>
      </c>
      <c r="F34" s="312">
        <f t="shared" si="20"/>
        <v>-5.487701441899917E-2</v>
      </c>
      <c r="G34" s="312">
        <f t="shared" si="21"/>
        <v>-0.39456669383319753</v>
      </c>
      <c r="H34" s="310">
        <f t="shared" si="22"/>
        <v>-1294</v>
      </c>
      <c r="I34" s="310">
        <f t="shared" si="23"/>
        <v>-14524</v>
      </c>
      <c r="J34" s="312">
        <f t="shared" si="28"/>
        <v>3.806072364218889E-2</v>
      </c>
      <c r="K34" s="356"/>
      <c r="L34" s="310">
        <v>292300</v>
      </c>
      <c r="M34" s="310">
        <v>197163</v>
      </c>
      <c r="N34" s="310">
        <v>214502</v>
      </c>
      <c r="O34" s="310">
        <v>220334</v>
      </c>
      <c r="P34" s="312">
        <f t="shared" si="24"/>
        <v>2.7188557682445769E-2</v>
      </c>
      <c r="Q34" s="312">
        <f t="shared" si="25"/>
        <v>-0.24620595278823132</v>
      </c>
      <c r="R34" s="310">
        <f t="shared" si="26"/>
        <v>5832</v>
      </c>
      <c r="S34" s="310">
        <f t="shared" si="27"/>
        <v>-71966</v>
      </c>
      <c r="T34" s="312">
        <f t="shared" si="29"/>
        <v>5.2251247267489372E-2</v>
      </c>
    </row>
    <row r="35" spans="1:20" x14ac:dyDescent="0.25">
      <c r="A35" s="309" t="s">
        <v>138</v>
      </c>
      <c r="B35" s="310">
        <v>12313</v>
      </c>
      <c r="C35" s="310">
        <v>20260</v>
      </c>
      <c r="D35" s="310">
        <v>13706</v>
      </c>
      <c r="E35" s="310">
        <v>16139</v>
      </c>
      <c r="F35" s="312">
        <f t="shared" si="20"/>
        <v>0.1775134977382169</v>
      </c>
      <c r="G35" s="312">
        <f t="shared" si="21"/>
        <v>0.31072849833509308</v>
      </c>
      <c r="H35" s="310">
        <f t="shared" si="22"/>
        <v>2433</v>
      </c>
      <c r="I35" s="310">
        <f t="shared" si="23"/>
        <v>3826</v>
      </c>
      <c r="J35" s="312">
        <f t="shared" si="28"/>
        <v>2.7562685940109778E-2</v>
      </c>
      <c r="K35" s="356"/>
      <c r="L35" s="310">
        <v>99934</v>
      </c>
      <c r="M35" s="310">
        <v>126795</v>
      </c>
      <c r="N35" s="310">
        <v>134207</v>
      </c>
      <c r="O35" s="310">
        <v>125509</v>
      </c>
      <c r="P35" s="312">
        <f t="shared" si="24"/>
        <v>-6.4810330310639541E-2</v>
      </c>
      <c r="Q35" s="312">
        <f t="shared" si="25"/>
        <v>0.25591890647827564</v>
      </c>
      <c r="R35" s="310">
        <f t="shared" si="26"/>
        <v>-8698</v>
      </c>
      <c r="S35" s="310">
        <f t="shared" si="27"/>
        <v>25575</v>
      </c>
      <c r="T35" s="312">
        <f t="shared" si="29"/>
        <v>2.9763912030350847E-2</v>
      </c>
    </row>
    <row r="36" spans="1:20" x14ac:dyDescent="0.25">
      <c r="A36" s="309" t="s">
        <v>139</v>
      </c>
      <c r="B36" s="310">
        <v>1184</v>
      </c>
      <c r="C36" s="310">
        <v>316</v>
      </c>
      <c r="D36" s="310">
        <v>1369</v>
      </c>
      <c r="E36" s="310">
        <v>5263</v>
      </c>
      <c r="F36" s="312">
        <f t="shared" si="20"/>
        <v>2.8444119795471146</v>
      </c>
      <c r="G36" s="312">
        <f t="shared" si="21"/>
        <v>3.4451013513513518</v>
      </c>
      <c r="H36" s="310">
        <f t="shared" si="22"/>
        <v>3894</v>
      </c>
      <c r="I36" s="310">
        <f t="shared" si="23"/>
        <v>4079</v>
      </c>
      <c r="J36" s="312">
        <f t="shared" si="28"/>
        <v>8.9883150196912922E-3</v>
      </c>
      <c r="K36" s="356"/>
      <c r="L36" s="310">
        <v>109212</v>
      </c>
      <c r="M36" s="310">
        <v>79225</v>
      </c>
      <c r="N36" s="310">
        <v>109146</v>
      </c>
      <c r="O36" s="310">
        <v>178554</v>
      </c>
      <c r="P36" s="312">
        <f t="shared" si="24"/>
        <v>0.63591886097520756</v>
      </c>
      <c r="Q36" s="312">
        <f t="shared" si="25"/>
        <v>0.63493022744753325</v>
      </c>
      <c r="R36" s="310">
        <f t="shared" si="26"/>
        <v>69408</v>
      </c>
      <c r="S36" s="310">
        <f t="shared" si="27"/>
        <v>69342</v>
      </c>
      <c r="T36" s="312">
        <f t="shared" si="29"/>
        <v>4.2343302461714021E-2</v>
      </c>
    </row>
    <row r="37" spans="1:20" x14ac:dyDescent="0.25">
      <c r="A37" s="309" t="s">
        <v>140</v>
      </c>
      <c r="B37" s="310">
        <v>26956</v>
      </c>
      <c r="C37" s="310">
        <v>40198</v>
      </c>
      <c r="D37" s="310">
        <v>51553</v>
      </c>
      <c r="E37" s="310">
        <v>46705</v>
      </c>
      <c r="F37" s="312">
        <f t="shared" si="20"/>
        <v>-9.4039144181715884E-2</v>
      </c>
      <c r="G37" s="312">
        <f t="shared" si="21"/>
        <v>0.73263837364594164</v>
      </c>
      <c r="H37" s="310">
        <f t="shared" si="22"/>
        <v>-4848</v>
      </c>
      <c r="I37" s="310">
        <f t="shared" si="23"/>
        <v>19749</v>
      </c>
      <c r="J37" s="312">
        <f t="shared" si="28"/>
        <v>7.9764250996519445E-2</v>
      </c>
      <c r="K37" s="356"/>
      <c r="L37" s="310">
        <v>180194</v>
      </c>
      <c r="M37" s="310">
        <v>336277</v>
      </c>
      <c r="N37" s="310">
        <v>316967</v>
      </c>
      <c r="O37" s="310">
        <v>359684</v>
      </c>
      <c r="P37" s="312">
        <f t="shared" si="24"/>
        <v>0.13476797269116347</v>
      </c>
      <c r="Q37" s="312">
        <f t="shared" si="25"/>
        <v>0.99609309965925608</v>
      </c>
      <c r="R37" s="310">
        <f t="shared" si="26"/>
        <v>42717</v>
      </c>
      <c r="S37" s="310">
        <f t="shared" si="27"/>
        <v>179490</v>
      </c>
      <c r="T37" s="312">
        <f t="shared" si="29"/>
        <v>8.5297492090007199E-2</v>
      </c>
    </row>
    <row r="38" spans="1:20" ht="21" x14ac:dyDescent="0.35">
      <c r="A38" s="506" t="s">
        <v>141</v>
      </c>
      <c r="B38" s="506"/>
      <c r="C38" s="506"/>
      <c r="D38" s="506"/>
      <c r="E38" s="506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6"/>
      <c r="Q38" s="506"/>
      <c r="R38" s="506"/>
      <c r="S38" s="506"/>
      <c r="T38" s="506"/>
    </row>
    <row r="39" spans="1:20" x14ac:dyDescent="0.25">
      <c r="A39" s="54"/>
      <c r="B39" s="381" t="s">
        <v>151</v>
      </c>
      <c r="C39" s="382"/>
      <c r="D39" s="382"/>
      <c r="E39" s="382"/>
      <c r="F39" s="382"/>
      <c r="G39" s="382"/>
      <c r="H39" s="382"/>
      <c r="I39" s="382"/>
      <c r="J39" s="383"/>
      <c r="K39" s="361"/>
      <c r="L39" s="381" t="str">
        <f>CONCATENATE("acumulado ",B39)</f>
        <v>acumulado julio</v>
      </c>
      <c r="M39" s="382"/>
      <c r="N39" s="382"/>
      <c r="O39" s="382"/>
      <c r="P39" s="382"/>
      <c r="Q39" s="382"/>
      <c r="R39" s="382"/>
      <c r="S39" s="382"/>
      <c r="T39" s="383"/>
    </row>
    <row r="40" spans="1:20" x14ac:dyDescent="0.25">
      <c r="A40" s="4"/>
      <c r="B40" s="5">
        <v>2019</v>
      </c>
      <c r="C40" s="5">
        <v>2022</v>
      </c>
      <c r="D40" s="5">
        <v>2023</v>
      </c>
      <c r="E40" s="5">
        <v>2024</v>
      </c>
      <c r="F40" s="5" t="str">
        <f>CONCATENATE("var ",RIGHT(E40,2),"/",RIGHT(D40,2))</f>
        <v>var 24/23</v>
      </c>
      <c r="G40" s="5" t="str">
        <f>CONCATENATE("var ",RIGHT(E40,2),"/",RIGHT(B40,2))</f>
        <v>var 24/19</v>
      </c>
      <c r="H40" s="5" t="str">
        <f>CONCATENATE("dif ",RIGHT(E40,2),"-",RIGHT(D40,2))</f>
        <v>dif 24-23</v>
      </c>
      <c r="I40" s="5" t="str">
        <f>CONCATENATE("dif ",RIGHT(E40,2),"-",RIGHT(B40,2))</f>
        <v>dif 24-19</v>
      </c>
      <c r="J40" s="5" t="str">
        <f>CONCATENATE("cuota ",RIGHT(E40,2))</f>
        <v>cuota 24</v>
      </c>
      <c r="K40" s="361"/>
      <c r="L40" s="5">
        <v>2019</v>
      </c>
      <c r="M40" s="5">
        <v>2022</v>
      </c>
      <c r="N40" s="5">
        <v>2023</v>
      </c>
      <c r="O40" s="5">
        <v>2024</v>
      </c>
      <c r="P40" s="5" t="str">
        <f>CONCATENATE("var ",RIGHT(O40,2),"/",RIGHT(N40,2))</f>
        <v>var 24/23</v>
      </c>
      <c r="Q40" s="5" t="str">
        <f>CONCATENATE("var ",RIGHT(O40,2),"/",RIGHT(L40,2))</f>
        <v>var 24/19</v>
      </c>
      <c r="R40" s="5" t="str">
        <f>CONCATENATE("dif ",RIGHT(O40,2),"-",RIGHT(N40,2))</f>
        <v>dif 24-23</v>
      </c>
      <c r="S40" s="5" t="str">
        <f>CONCATENATE("dif ",RIGHT(O40,2),"-",RIGHT(L40,2))</f>
        <v>dif 24-19</v>
      </c>
      <c r="T40" s="5" t="str">
        <f>CONCATENATE("cuota ",RIGHT(O40,2))</f>
        <v>cuota 24</v>
      </c>
    </row>
    <row r="41" spans="1:20" x14ac:dyDescent="0.25">
      <c r="A41" s="362" t="s">
        <v>142</v>
      </c>
      <c r="B41" s="363">
        <v>481976</v>
      </c>
      <c r="C41" s="363">
        <v>499610</v>
      </c>
      <c r="D41" s="363">
        <v>522761</v>
      </c>
      <c r="E41" s="363">
        <v>585538</v>
      </c>
      <c r="F41" s="364">
        <f t="shared" ref="F41:F45" si="30">E41/D41-1</f>
        <v>0.12008738218803616</v>
      </c>
      <c r="G41" s="364">
        <f t="shared" ref="G41:G45" si="31">E41/B41-1</f>
        <v>0.21486962006406962</v>
      </c>
      <c r="H41" s="363">
        <f t="shared" ref="H41:H45" si="32">E41-D41</f>
        <v>62777</v>
      </c>
      <c r="I41" s="363">
        <f t="shared" ref="I41:I45" si="33">E41-B41</f>
        <v>103562</v>
      </c>
      <c r="J41" s="364">
        <f>E41/$E$41</f>
        <v>1</v>
      </c>
      <c r="K41" s="365"/>
      <c r="L41" s="363">
        <v>3456762</v>
      </c>
      <c r="M41" s="363">
        <v>3295543</v>
      </c>
      <c r="N41" s="363">
        <v>3735057</v>
      </c>
      <c r="O41" s="363">
        <v>4216818</v>
      </c>
      <c r="P41" s="364">
        <f t="shared" ref="P41:P45" si="34">O41/N41-1</f>
        <v>0.12898357374465763</v>
      </c>
      <c r="Q41" s="364">
        <f t="shared" ref="Q41:Q45" si="35">O41/L41-1</f>
        <v>0.2198751316983929</v>
      </c>
      <c r="R41" s="363">
        <f t="shared" ref="R41:R45" si="36">O41-N41</f>
        <v>481761</v>
      </c>
      <c r="S41" s="363">
        <f t="shared" ref="S41:S45" si="37">O41-L41</f>
        <v>760056</v>
      </c>
      <c r="T41" s="364">
        <f>O41/$O$41</f>
        <v>1</v>
      </c>
    </row>
    <row r="42" spans="1:20" x14ac:dyDescent="0.25">
      <c r="A42" s="309" t="s">
        <v>143</v>
      </c>
      <c r="B42" s="310">
        <v>465412</v>
      </c>
      <c r="C42" s="310">
        <v>481147</v>
      </c>
      <c r="D42" s="310">
        <v>501464</v>
      </c>
      <c r="E42" s="310">
        <v>571479</v>
      </c>
      <c r="F42" s="311">
        <f t="shared" si="30"/>
        <v>0.13962118915814492</v>
      </c>
      <c r="G42" s="311">
        <f t="shared" si="31"/>
        <v>0.22789915171933695</v>
      </c>
      <c r="H42" s="310">
        <f t="shared" si="32"/>
        <v>70015</v>
      </c>
      <c r="I42" s="310">
        <f t="shared" si="33"/>
        <v>106067</v>
      </c>
      <c r="J42" s="311">
        <f>E42/$E$41</f>
        <v>0.97598960272433211</v>
      </c>
      <c r="K42" s="361"/>
      <c r="L42" s="310">
        <v>3297754</v>
      </c>
      <c r="M42" s="310">
        <v>3125359</v>
      </c>
      <c r="N42" s="310">
        <v>3558825</v>
      </c>
      <c r="O42" s="310">
        <v>4054118</v>
      </c>
      <c r="P42" s="311">
        <f t="shared" si="34"/>
        <v>0.13917318215984209</v>
      </c>
      <c r="Q42" s="311">
        <f t="shared" si="35"/>
        <v>0.22935731409923243</v>
      </c>
      <c r="R42" s="310">
        <f t="shared" si="36"/>
        <v>495293</v>
      </c>
      <c r="S42" s="310">
        <f t="shared" si="37"/>
        <v>756364</v>
      </c>
      <c r="T42" s="311">
        <f t="shared" ref="T42:T45" si="38">O42/$O$41</f>
        <v>0.96141640450216248</v>
      </c>
    </row>
    <row r="43" spans="1:20" x14ac:dyDescent="0.25">
      <c r="A43" s="309" t="s">
        <v>144</v>
      </c>
      <c r="B43" s="310">
        <v>4151</v>
      </c>
      <c r="C43" s="310">
        <v>7877</v>
      </c>
      <c r="D43" s="310">
        <v>8248</v>
      </c>
      <c r="E43" s="310">
        <v>3113</v>
      </c>
      <c r="F43" s="311">
        <f t="shared" si="30"/>
        <v>-0.62257516973811833</v>
      </c>
      <c r="G43" s="311">
        <f t="shared" si="31"/>
        <v>-0.25006022645145753</v>
      </c>
      <c r="H43" s="310">
        <f t="shared" si="32"/>
        <v>-5135</v>
      </c>
      <c r="I43" s="310">
        <f t="shared" si="33"/>
        <v>-1038</v>
      </c>
      <c r="J43" s="311">
        <f>E43/$E$41</f>
        <v>5.3164781790421799E-3</v>
      </c>
      <c r="K43" s="361"/>
      <c r="L43" s="310">
        <v>46499</v>
      </c>
      <c r="M43" s="310">
        <v>66099</v>
      </c>
      <c r="N43" s="310">
        <v>71397</v>
      </c>
      <c r="O43" s="310">
        <v>58142</v>
      </c>
      <c r="P43" s="311">
        <f t="shared" si="34"/>
        <v>-0.18565205820972874</v>
      </c>
      <c r="Q43" s="311">
        <f t="shared" si="35"/>
        <v>0.25039248155874327</v>
      </c>
      <c r="R43" s="310">
        <f t="shared" si="36"/>
        <v>-13255</v>
      </c>
      <c r="S43" s="310">
        <f t="shared" si="37"/>
        <v>11643</v>
      </c>
      <c r="T43" s="311">
        <f t="shared" si="38"/>
        <v>1.3788121754365496E-2</v>
      </c>
    </row>
    <row r="44" spans="1:20" x14ac:dyDescent="0.25">
      <c r="A44" s="366" t="s">
        <v>145</v>
      </c>
      <c r="B44" s="310">
        <v>10518</v>
      </c>
      <c r="C44" s="310">
        <v>5829</v>
      </c>
      <c r="D44" s="310">
        <v>7668</v>
      </c>
      <c r="E44" s="310">
        <v>7053</v>
      </c>
      <c r="F44" s="311">
        <f t="shared" si="30"/>
        <v>-8.0203442879499209E-2</v>
      </c>
      <c r="G44" s="311">
        <f t="shared" si="31"/>
        <v>-0.32943525385054195</v>
      </c>
      <c r="H44" s="310">
        <f t="shared" si="32"/>
        <v>-615</v>
      </c>
      <c r="I44" s="310">
        <f t="shared" si="33"/>
        <v>-3465</v>
      </c>
      <c r="J44" s="311">
        <f>E44/$E$41</f>
        <v>1.2045332668417763E-2</v>
      </c>
      <c r="K44" s="361"/>
      <c r="L44" s="310">
        <v>91875</v>
      </c>
      <c r="M44" s="310">
        <v>67666</v>
      </c>
      <c r="N44" s="310">
        <v>67537</v>
      </c>
      <c r="O44" s="310">
        <v>61785</v>
      </c>
      <c r="P44" s="311">
        <f t="shared" si="34"/>
        <v>-8.5168130062040048E-2</v>
      </c>
      <c r="Q44" s="311">
        <f t="shared" si="35"/>
        <v>-0.32751020408163267</v>
      </c>
      <c r="R44" s="310">
        <f t="shared" si="36"/>
        <v>-5752</v>
      </c>
      <c r="S44" s="310">
        <f t="shared" si="37"/>
        <v>-30090</v>
      </c>
      <c r="T44" s="311">
        <f t="shared" si="38"/>
        <v>1.4652043317971038E-2</v>
      </c>
    </row>
    <row r="45" spans="1:20" x14ac:dyDescent="0.25">
      <c r="A45" s="309" t="s">
        <v>146</v>
      </c>
      <c r="B45" s="310">
        <v>1897</v>
      </c>
      <c r="C45" s="310">
        <v>4757</v>
      </c>
      <c r="D45" s="310">
        <v>5382</v>
      </c>
      <c r="E45" s="310">
        <v>3893</v>
      </c>
      <c r="F45" s="311">
        <f t="shared" si="30"/>
        <v>-0.2766629505759941</v>
      </c>
      <c r="G45" s="311">
        <f t="shared" si="31"/>
        <v>1.0521876647337902</v>
      </c>
      <c r="H45" s="310">
        <f t="shared" si="32"/>
        <v>-1489</v>
      </c>
      <c r="I45" s="310">
        <f t="shared" si="33"/>
        <v>1996</v>
      </c>
      <c r="J45" s="311">
        <f>E45/$E$41</f>
        <v>6.6485864282079046E-3</v>
      </c>
      <c r="K45" s="361"/>
      <c r="L45" s="310">
        <v>20636</v>
      </c>
      <c r="M45" s="310">
        <v>36420</v>
      </c>
      <c r="N45" s="310">
        <v>37302</v>
      </c>
      <c r="O45" s="310">
        <v>42773</v>
      </c>
      <c r="P45" s="311">
        <f t="shared" si="34"/>
        <v>0.14666773899522823</v>
      </c>
      <c r="Q45" s="311">
        <f t="shared" si="35"/>
        <v>1.0727369645280094</v>
      </c>
      <c r="R45" s="310">
        <f t="shared" si="36"/>
        <v>5471</v>
      </c>
      <c r="S45" s="310">
        <f t="shared" si="37"/>
        <v>22137</v>
      </c>
      <c r="T45" s="311">
        <f t="shared" si="38"/>
        <v>1.0143430425500935E-2</v>
      </c>
    </row>
    <row r="46" spans="1:20" ht="21" x14ac:dyDescent="0.35">
      <c r="A46" s="507" t="s">
        <v>147</v>
      </c>
      <c r="B46" s="507"/>
      <c r="C46" s="507"/>
      <c r="D46" s="507"/>
      <c r="E46" s="507"/>
      <c r="F46" s="507"/>
      <c r="G46" s="507"/>
      <c r="H46" s="507"/>
      <c r="I46" s="507"/>
      <c r="J46" s="507"/>
      <c r="K46" s="507"/>
      <c r="L46" s="507"/>
      <c r="M46" s="507"/>
      <c r="N46" s="507"/>
      <c r="O46" s="507"/>
      <c r="P46" s="507"/>
      <c r="Q46" s="507"/>
      <c r="R46" s="507"/>
      <c r="S46" s="507"/>
      <c r="T46" s="507"/>
    </row>
    <row r="47" spans="1:20" x14ac:dyDescent="0.25">
      <c r="A47" s="54"/>
      <c r="B47" s="381" t="s">
        <v>151</v>
      </c>
      <c r="C47" s="382"/>
      <c r="D47" s="382"/>
      <c r="E47" s="382"/>
      <c r="F47" s="382"/>
      <c r="G47" s="382"/>
      <c r="H47" s="382"/>
      <c r="I47" s="382"/>
      <c r="J47" s="383"/>
      <c r="K47" s="367"/>
      <c r="L47" s="381" t="str">
        <f>CONCATENATE("acumulado ",B47)</f>
        <v>acumulado julio</v>
      </c>
      <c r="M47" s="382"/>
      <c r="N47" s="382"/>
      <c r="O47" s="382"/>
      <c r="P47" s="382"/>
      <c r="Q47" s="382"/>
      <c r="R47" s="382"/>
      <c r="S47" s="382"/>
      <c r="T47" s="383"/>
    </row>
    <row r="48" spans="1:20" x14ac:dyDescent="0.25">
      <c r="A48" s="4"/>
      <c r="B48" s="5">
        <v>2019</v>
      </c>
      <c r="C48" s="5">
        <v>2022</v>
      </c>
      <c r="D48" s="5">
        <v>2023</v>
      </c>
      <c r="E48" s="5">
        <v>2024</v>
      </c>
      <c r="F48" s="5" t="str">
        <f>CONCATENATE("var ",RIGHT(E48,2),"/",RIGHT(D48,2))</f>
        <v>var 24/23</v>
      </c>
      <c r="G48" s="5" t="str">
        <f>CONCATENATE("var ",RIGHT(E48,2),"/",RIGHT(B48,2))</f>
        <v>var 24/19</v>
      </c>
      <c r="H48" s="5" t="str">
        <f>CONCATENATE("dif ",RIGHT(E48,2),"-",RIGHT(D48,2))</f>
        <v>dif 24-23</v>
      </c>
      <c r="I48" s="5" t="str">
        <f>CONCATENATE("dif ",RIGHT(E48,2),"-",RIGHT(B48,2))</f>
        <v>dif 24-19</v>
      </c>
      <c r="J48" s="5" t="str">
        <f>CONCATENATE("cuota ",RIGHT(E48,2))</f>
        <v>cuota 24</v>
      </c>
      <c r="K48" s="367"/>
      <c r="L48" s="5">
        <v>2019</v>
      </c>
      <c r="M48" s="5">
        <v>2022</v>
      </c>
      <c r="N48" s="5">
        <v>2023</v>
      </c>
      <c r="O48" s="5">
        <v>2024</v>
      </c>
      <c r="P48" s="5" t="str">
        <f>CONCATENATE("var ",RIGHT(O48,2),"/",RIGHT(N48,2))</f>
        <v>var 24/23</v>
      </c>
      <c r="Q48" s="5" t="str">
        <f>CONCATENATE("var ",RIGHT(O48,2),"/",RIGHT(L48,2))</f>
        <v>var 24/19</v>
      </c>
      <c r="R48" s="5" t="str">
        <f>CONCATENATE("dif ",RIGHT(O48,2),"-",RIGHT(N48,2))</f>
        <v>dif 24-23</v>
      </c>
      <c r="S48" s="5" t="str">
        <f>CONCATENATE("dif ",RIGHT(O48,2),"-",RIGHT(L48,2))</f>
        <v>dif 24-19</v>
      </c>
      <c r="T48" s="5" t="str">
        <f>CONCATENATE("cuota ",RIGHT(O48,2))</f>
        <v>cuota 24</v>
      </c>
    </row>
    <row r="49" spans="1:20" x14ac:dyDescent="0.25">
      <c r="A49" s="368" t="s">
        <v>124</v>
      </c>
      <c r="B49" s="369">
        <v>481976</v>
      </c>
      <c r="C49" s="369">
        <v>499610</v>
      </c>
      <c r="D49" s="369">
        <v>522761</v>
      </c>
      <c r="E49" s="369">
        <v>585538</v>
      </c>
      <c r="F49" s="370">
        <f t="shared" ref="F49:F51" si="39">E49/D49-1</f>
        <v>0.12008738218803616</v>
      </c>
      <c r="G49" s="370">
        <f>E49/B49-1</f>
        <v>0.21486962006406962</v>
      </c>
      <c r="H49" s="369">
        <f t="shared" ref="H49:H51" si="40">E49-D49</f>
        <v>62777</v>
      </c>
      <c r="I49" s="369">
        <f t="shared" ref="I49:I51" si="41">E49-B49</f>
        <v>103562</v>
      </c>
      <c r="J49" s="370">
        <f>E49/$E$49</f>
        <v>1</v>
      </c>
      <c r="K49" s="371"/>
      <c r="L49" s="369">
        <v>3456762</v>
      </c>
      <c r="M49" s="369">
        <v>3295543</v>
      </c>
      <c r="N49" s="369">
        <v>3735057</v>
      </c>
      <c r="O49" s="369">
        <v>4216818</v>
      </c>
      <c r="P49" s="370">
        <f t="shared" ref="P49:P51" si="42">O49/N49-1</f>
        <v>0.12898357374465763</v>
      </c>
      <c r="Q49" s="370">
        <f t="shared" ref="Q49:Q51" si="43">O49/L49-1</f>
        <v>0.2198751316983929</v>
      </c>
      <c r="R49" s="369">
        <f t="shared" ref="R49:R51" si="44">O49-N49</f>
        <v>481761</v>
      </c>
      <c r="S49" s="369">
        <f t="shared" ref="S49:S51" si="45">O49-L49</f>
        <v>760056</v>
      </c>
      <c r="T49" s="370">
        <f>O49/$O$49</f>
        <v>1</v>
      </c>
    </row>
    <row r="50" spans="1:20" x14ac:dyDescent="0.25">
      <c r="A50" s="309" t="s">
        <v>148</v>
      </c>
      <c r="B50" s="310">
        <v>271386</v>
      </c>
      <c r="C50" s="310">
        <v>177046</v>
      </c>
      <c r="D50" s="310">
        <v>200257</v>
      </c>
      <c r="E50" s="310">
        <v>251311</v>
      </c>
      <c r="F50" s="311">
        <f t="shared" si="39"/>
        <v>0.25494239901726279</v>
      </c>
      <c r="G50" s="311">
        <f t="shared" ref="G50:G51" si="46">E50/B50-1</f>
        <v>-7.3972128260116565E-2</v>
      </c>
      <c r="H50" s="310">
        <f t="shared" si="40"/>
        <v>51054</v>
      </c>
      <c r="I50" s="310">
        <f t="shared" si="41"/>
        <v>-20075</v>
      </c>
      <c r="J50" s="311">
        <f>E50/$E$49</f>
        <v>0.42919673872575309</v>
      </c>
      <c r="K50" s="367"/>
      <c r="L50" s="310">
        <v>1798540</v>
      </c>
      <c r="M50" s="310">
        <v>1382955</v>
      </c>
      <c r="N50" s="310">
        <v>1472347</v>
      </c>
      <c r="O50" s="310">
        <v>1781601</v>
      </c>
      <c r="P50" s="311">
        <f t="shared" si="42"/>
        <v>0.21004151874524135</v>
      </c>
      <c r="Q50" s="311">
        <f>O50/L50-1</f>
        <v>-9.418194757970344E-3</v>
      </c>
      <c r="R50" s="310">
        <f>O50-N50</f>
        <v>309254</v>
      </c>
      <c r="S50" s="310">
        <f>O50-L50</f>
        <v>-16939</v>
      </c>
      <c r="T50" s="311">
        <f t="shared" ref="T50:T51" si="47">O50/$O$49</f>
        <v>0.42249890794433148</v>
      </c>
    </row>
    <row r="51" spans="1:20" x14ac:dyDescent="0.25">
      <c r="A51" s="309" t="s">
        <v>149</v>
      </c>
      <c r="B51" s="310">
        <v>210591</v>
      </c>
      <c r="C51" s="310">
        <v>322564</v>
      </c>
      <c r="D51" s="310">
        <v>322504</v>
      </c>
      <c r="E51" s="310">
        <v>334227</v>
      </c>
      <c r="F51" s="311">
        <f t="shared" si="39"/>
        <v>3.6349936744970668E-2</v>
      </c>
      <c r="G51" s="311">
        <f t="shared" si="46"/>
        <v>0.58709061640810867</v>
      </c>
      <c r="H51" s="310">
        <f t="shared" si="40"/>
        <v>11723</v>
      </c>
      <c r="I51" s="310">
        <f t="shared" si="41"/>
        <v>123636</v>
      </c>
      <c r="J51" s="311">
        <f>E51/$E$49</f>
        <v>0.57080326127424696</v>
      </c>
      <c r="K51" s="367"/>
      <c r="L51" s="310">
        <v>1658222</v>
      </c>
      <c r="M51" s="310">
        <v>1912588</v>
      </c>
      <c r="N51" s="310">
        <v>2262710</v>
      </c>
      <c r="O51" s="310">
        <v>2435217</v>
      </c>
      <c r="P51" s="311">
        <f t="shared" si="42"/>
        <v>7.6239111507882207E-2</v>
      </c>
      <c r="Q51" s="311">
        <f t="shared" si="43"/>
        <v>0.46857115633491775</v>
      </c>
      <c r="R51" s="310">
        <f t="shared" si="44"/>
        <v>172507</v>
      </c>
      <c r="S51" s="310">
        <f t="shared" si="45"/>
        <v>776995</v>
      </c>
      <c r="T51" s="311">
        <f t="shared" si="47"/>
        <v>0.57750109205566846</v>
      </c>
    </row>
    <row r="52" spans="1:20" ht="21" x14ac:dyDescent="0.35">
      <c r="A52" s="497" t="s">
        <v>150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  <c r="M52" s="497"/>
      <c r="N52" s="497"/>
      <c r="O52" s="497"/>
      <c r="P52" s="497"/>
      <c r="Q52" s="497"/>
      <c r="R52" s="497"/>
      <c r="S52" s="497"/>
      <c r="T52" s="497"/>
    </row>
    <row r="324" spans="2:20" x14ac:dyDescent="0.25">
      <c r="B324" s="501"/>
      <c r="C324" s="501"/>
      <c r="D324" s="501"/>
      <c r="E324" s="501"/>
      <c r="F324" s="501"/>
      <c r="G324" s="501"/>
      <c r="H324" s="501"/>
      <c r="I324" s="501"/>
      <c r="J324" s="501"/>
      <c r="K324" s="341"/>
      <c r="L324"/>
      <c r="M324"/>
      <c r="N324"/>
      <c r="O324"/>
      <c r="P324"/>
      <c r="Q324"/>
      <c r="R324"/>
      <c r="S324"/>
      <c r="T324"/>
    </row>
    <row r="325" spans="2:20" x14ac:dyDescent="0.25">
      <c r="B325"/>
      <c r="D325"/>
      <c r="E325"/>
      <c r="F325"/>
      <c r="G325"/>
      <c r="H325"/>
      <c r="I325"/>
      <c r="J325"/>
      <c r="K325" s="328"/>
      <c r="M325"/>
      <c r="O325"/>
      <c r="Q325"/>
      <c r="S325"/>
      <c r="T325"/>
    </row>
    <row r="326" spans="2:20" x14ac:dyDescent="0.25">
      <c r="B326"/>
      <c r="D326"/>
      <c r="E326"/>
      <c r="F326"/>
      <c r="G326"/>
      <c r="H326"/>
      <c r="I326"/>
      <c r="J326"/>
      <c r="K326" s="328"/>
      <c r="M326"/>
      <c r="O326"/>
      <c r="Q326"/>
      <c r="S326"/>
      <c r="T326"/>
    </row>
    <row r="327" spans="2:20" x14ac:dyDescent="0.25">
      <c r="B327"/>
      <c r="D327"/>
      <c r="E327"/>
      <c r="F327"/>
      <c r="G327"/>
      <c r="H327"/>
      <c r="I327"/>
      <c r="J327"/>
      <c r="K327" s="328"/>
      <c r="M327"/>
      <c r="O327"/>
      <c r="Q327"/>
      <c r="S327"/>
      <c r="T327"/>
    </row>
    <row r="328" spans="2:20" x14ac:dyDescent="0.25">
      <c r="B328"/>
      <c r="D328"/>
      <c r="E328"/>
      <c r="F328"/>
      <c r="G328"/>
      <c r="H328"/>
      <c r="I328"/>
      <c r="J328"/>
      <c r="K328" s="328"/>
      <c r="M328"/>
      <c r="O328"/>
      <c r="Q328"/>
      <c r="S328"/>
      <c r="T328"/>
    </row>
    <row r="329" spans="2:20" x14ac:dyDescent="0.25">
      <c r="B329"/>
      <c r="D329"/>
      <c r="E329"/>
      <c r="F329"/>
      <c r="G329"/>
      <c r="H329"/>
      <c r="I329"/>
      <c r="J329"/>
      <c r="K329" s="328"/>
      <c r="M329"/>
      <c r="O329"/>
      <c r="Q329"/>
      <c r="S329"/>
      <c r="T329"/>
    </row>
    <row r="330" spans="2:20" x14ac:dyDescent="0.25">
      <c r="B330"/>
      <c r="D330"/>
      <c r="E330"/>
      <c r="F330"/>
      <c r="G330"/>
      <c r="H330"/>
      <c r="I330"/>
      <c r="J330"/>
      <c r="K330" s="328"/>
      <c r="M330"/>
      <c r="O330"/>
      <c r="Q330"/>
      <c r="S330"/>
      <c r="T330"/>
    </row>
    <row r="331" spans="2:20" x14ac:dyDescent="0.25">
      <c r="B331"/>
      <c r="D331"/>
      <c r="E331"/>
      <c r="F331"/>
      <c r="G331"/>
      <c r="H331"/>
      <c r="I331"/>
      <c r="J331"/>
      <c r="K331" s="328"/>
      <c r="M331"/>
      <c r="O331"/>
      <c r="Q331"/>
      <c r="S331"/>
      <c r="T331"/>
    </row>
    <row r="332" spans="2:20" x14ac:dyDescent="0.25">
      <c r="B332"/>
      <c r="D332"/>
      <c r="E332"/>
      <c r="F332"/>
      <c r="G332"/>
      <c r="H332"/>
      <c r="I332"/>
      <c r="J332"/>
      <c r="K332" s="328"/>
      <c r="M332"/>
      <c r="O332"/>
      <c r="Q332"/>
      <c r="S332"/>
      <c r="T332"/>
    </row>
    <row r="333" spans="2:20" x14ac:dyDescent="0.25">
      <c r="B333"/>
      <c r="D333"/>
      <c r="E333"/>
      <c r="F333"/>
      <c r="G333"/>
      <c r="H333"/>
      <c r="I333"/>
      <c r="J333"/>
      <c r="K333" s="328"/>
      <c r="M333"/>
      <c r="O333"/>
      <c r="Q333"/>
      <c r="S333"/>
      <c r="T333"/>
    </row>
    <row r="334" spans="2:20" x14ac:dyDescent="0.25">
      <c r="B334"/>
      <c r="D334"/>
      <c r="E334"/>
      <c r="F334"/>
      <c r="G334"/>
      <c r="H334"/>
      <c r="I334"/>
      <c r="J334"/>
      <c r="K334" s="328"/>
      <c r="M334"/>
      <c r="O334"/>
      <c r="Q334"/>
      <c r="S334"/>
      <c r="T334"/>
    </row>
    <row r="335" spans="2:20" x14ac:dyDescent="0.25">
      <c r="B335"/>
      <c r="D335"/>
      <c r="E335"/>
      <c r="F335"/>
      <c r="G335"/>
      <c r="H335"/>
      <c r="I335"/>
      <c r="J335"/>
      <c r="K335" s="328"/>
      <c r="M335"/>
      <c r="O335"/>
      <c r="Q335"/>
      <c r="S335"/>
      <c r="T335"/>
    </row>
    <row r="336" spans="2:20" x14ac:dyDescent="0.25">
      <c r="B336"/>
      <c r="D336"/>
      <c r="E336"/>
      <c r="F336"/>
      <c r="G336"/>
      <c r="H336"/>
      <c r="I336"/>
      <c r="J336"/>
      <c r="K336" s="328"/>
      <c r="M336"/>
      <c r="O336"/>
      <c r="Q336"/>
      <c r="S336"/>
      <c r="T336"/>
    </row>
    <row r="337" spans="2:20" x14ac:dyDescent="0.25">
      <c r="B337"/>
      <c r="E337"/>
      <c r="F337"/>
      <c r="G337"/>
      <c r="H337"/>
      <c r="I337"/>
      <c r="J337"/>
      <c r="K337" s="328"/>
      <c r="M337"/>
      <c r="O337"/>
      <c r="Q337"/>
      <c r="S337"/>
      <c r="T337"/>
    </row>
    <row r="339" spans="2:20" x14ac:dyDescent="0.25">
      <c r="B339" s="501"/>
      <c r="C339" s="501"/>
      <c r="D339" s="501"/>
      <c r="E339" s="501"/>
      <c r="F339" s="501"/>
      <c r="G339" s="501"/>
      <c r="H339" s="501"/>
      <c r="I339" s="501"/>
      <c r="J339" s="501"/>
      <c r="K339" s="341"/>
      <c r="L339"/>
      <c r="M339"/>
      <c r="N339"/>
      <c r="O339"/>
      <c r="P339"/>
      <c r="Q339"/>
      <c r="R339"/>
      <c r="S339"/>
      <c r="T339"/>
    </row>
    <row r="340" spans="2:20" x14ac:dyDescent="0.25">
      <c r="B340"/>
      <c r="D340"/>
      <c r="E340"/>
      <c r="F340"/>
      <c r="G340"/>
      <c r="H340"/>
      <c r="I340"/>
      <c r="J340"/>
      <c r="K340" s="328"/>
      <c r="M340"/>
      <c r="P340"/>
      <c r="R340"/>
      <c r="T340"/>
    </row>
    <row r="341" spans="2:20" x14ac:dyDescent="0.25">
      <c r="B341"/>
      <c r="D341"/>
      <c r="E341"/>
      <c r="F341"/>
      <c r="G341"/>
      <c r="H341"/>
      <c r="I341"/>
      <c r="J341"/>
      <c r="K341" s="328"/>
      <c r="M341"/>
      <c r="P341"/>
      <c r="R341"/>
      <c r="T341"/>
    </row>
    <row r="342" spans="2:20" x14ac:dyDescent="0.25">
      <c r="B342"/>
      <c r="D342"/>
      <c r="E342"/>
      <c r="F342"/>
      <c r="G342"/>
      <c r="H342"/>
      <c r="I342"/>
      <c r="J342"/>
      <c r="K342" s="328"/>
      <c r="M342"/>
      <c r="P342"/>
      <c r="R342"/>
      <c r="T342"/>
    </row>
    <row r="343" spans="2:20" x14ac:dyDescent="0.25">
      <c r="B343"/>
      <c r="D343"/>
      <c r="E343"/>
      <c r="F343"/>
      <c r="G343"/>
      <c r="H343"/>
      <c r="I343"/>
      <c r="J343"/>
      <c r="K343" s="328"/>
      <c r="M343"/>
      <c r="P343"/>
      <c r="R343"/>
      <c r="T343"/>
    </row>
    <row r="344" spans="2:20" x14ac:dyDescent="0.25">
      <c r="B344"/>
      <c r="D344"/>
      <c r="E344"/>
      <c r="F344"/>
      <c r="G344"/>
      <c r="H344"/>
      <c r="I344"/>
      <c r="J344"/>
      <c r="K344" s="328"/>
      <c r="M344"/>
      <c r="P344"/>
      <c r="R344"/>
      <c r="T344"/>
    </row>
    <row r="345" spans="2:20" x14ac:dyDescent="0.25">
      <c r="B345"/>
      <c r="D345"/>
      <c r="E345"/>
      <c r="F345"/>
      <c r="G345"/>
      <c r="H345"/>
      <c r="I345"/>
      <c r="J345"/>
      <c r="K345" s="328"/>
      <c r="M345"/>
      <c r="P345"/>
      <c r="R345"/>
      <c r="T345"/>
    </row>
    <row r="346" spans="2:20" x14ac:dyDescent="0.25">
      <c r="B346"/>
      <c r="D346"/>
      <c r="E346"/>
      <c r="F346"/>
      <c r="G346"/>
      <c r="H346"/>
      <c r="I346"/>
      <c r="J346"/>
      <c r="K346" s="328"/>
      <c r="M346"/>
      <c r="P346"/>
      <c r="R346"/>
      <c r="T346"/>
    </row>
    <row r="347" spans="2:20" x14ac:dyDescent="0.25">
      <c r="B347"/>
      <c r="D347"/>
      <c r="E347"/>
      <c r="F347"/>
      <c r="G347"/>
      <c r="H347"/>
      <c r="I347"/>
      <c r="J347"/>
      <c r="K347" s="328"/>
      <c r="M347"/>
      <c r="P347"/>
      <c r="R347"/>
      <c r="T347"/>
    </row>
    <row r="348" spans="2:20" x14ac:dyDescent="0.25">
      <c r="B348"/>
      <c r="D348"/>
      <c r="E348"/>
      <c r="F348"/>
      <c r="G348"/>
      <c r="H348"/>
      <c r="I348"/>
      <c r="J348"/>
      <c r="K348" s="328"/>
      <c r="M348"/>
      <c r="P348"/>
      <c r="R348"/>
      <c r="T348"/>
    </row>
    <row r="349" spans="2:20" x14ac:dyDescent="0.25">
      <c r="B349"/>
      <c r="D349"/>
      <c r="E349"/>
      <c r="F349"/>
      <c r="G349"/>
      <c r="H349"/>
      <c r="I349"/>
      <c r="J349"/>
      <c r="K349" s="328"/>
      <c r="M349"/>
      <c r="P349"/>
      <c r="R349"/>
      <c r="T349"/>
    </row>
    <row r="350" spans="2:20" x14ac:dyDescent="0.25">
      <c r="B350"/>
      <c r="D350"/>
      <c r="E350"/>
      <c r="F350"/>
      <c r="G350"/>
      <c r="H350"/>
      <c r="I350"/>
      <c r="J350"/>
      <c r="K350" s="328"/>
      <c r="M350"/>
      <c r="P350"/>
      <c r="R350"/>
      <c r="T350"/>
    </row>
    <row r="351" spans="2:20" x14ac:dyDescent="0.25">
      <c r="B351"/>
      <c r="D351"/>
      <c r="E351"/>
      <c r="F351"/>
      <c r="G351"/>
      <c r="H351"/>
      <c r="I351"/>
      <c r="J351"/>
      <c r="K351" s="328"/>
      <c r="M351"/>
      <c r="P351"/>
      <c r="R351"/>
      <c r="T351"/>
    </row>
    <row r="353" spans="2:20" x14ac:dyDescent="0.25">
      <c r="B353" s="501"/>
      <c r="C353" s="501"/>
      <c r="D353" s="501"/>
      <c r="E353" s="501"/>
      <c r="F353" s="501"/>
      <c r="G353" s="501"/>
      <c r="H353" s="501"/>
      <c r="I353" s="501"/>
      <c r="J353" s="501"/>
      <c r="K353" s="341"/>
      <c r="L353"/>
      <c r="M353"/>
      <c r="N353"/>
      <c r="O353"/>
      <c r="P353"/>
      <c r="Q353"/>
      <c r="R353"/>
      <c r="S353"/>
      <c r="T353"/>
    </row>
    <row r="354" spans="2:20" x14ac:dyDescent="0.25">
      <c r="B354"/>
      <c r="D354"/>
      <c r="E354"/>
      <c r="F354"/>
      <c r="G354"/>
      <c r="H354"/>
      <c r="I354"/>
      <c r="J354"/>
      <c r="K354" s="328"/>
      <c r="M354"/>
      <c r="P354"/>
      <c r="R354"/>
      <c r="T354"/>
    </row>
    <row r="355" spans="2:20" x14ac:dyDescent="0.25">
      <c r="B355"/>
      <c r="D355"/>
      <c r="E355"/>
      <c r="F355"/>
      <c r="G355"/>
      <c r="H355"/>
      <c r="I355"/>
      <c r="J355"/>
      <c r="K355" s="328"/>
      <c r="M355"/>
      <c r="P355"/>
      <c r="R355"/>
      <c r="T355"/>
    </row>
    <row r="356" spans="2:20" x14ac:dyDescent="0.25">
      <c r="B356"/>
      <c r="D356"/>
      <c r="E356"/>
      <c r="F356"/>
      <c r="G356"/>
      <c r="H356"/>
      <c r="I356"/>
      <c r="J356"/>
      <c r="K356" s="328"/>
      <c r="M356"/>
      <c r="P356"/>
      <c r="R356"/>
      <c r="T356"/>
    </row>
    <row r="357" spans="2:20" x14ac:dyDescent="0.25">
      <c r="B357"/>
      <c r="D357"/>
      <c r="E357"/>
      <c r="F357"/>
      <c r="G357"/>
      <c r="H357"/>
      <c r="I357"/>
      <c r="J357"/>
      <c r="K357" s="328"/>
      <c r="M357"/>
      <c r="P357"/>
      <c r="R357"/>
      <c r="T357"/>
    </row>
    <row r="358" spans="2:20" x14ac:dyDescent="0.25">
      <c r="B358"/>
      <c r="D358"/>
      <c r="E358"/>
      <c r="F358"/>
      <c r="G358"/>
      <c r="H358"/>
      <c r="I358"/>
      <c r="J358"/>
      <c r="K358" s="328"/>
      <c r="M358"/>
      <c r="P358"/>
      <c r="R358"/>
      <c r="T358"/>
    </row>
    <row r="359" spans="2:20" x14ac:dyDescent="0.25">
      <c r="B359"/>
      <c r="D359"/>
      <c r="E359"/>
      <c r="F359"/>
      <c r="G359"/>
      <c r="H359"/>
      <c r="I359"/>
      <c r="J359"/>
      <c r="K359" s="328"/>
      <c r="M359"/>
      <c r="P359"/>
      <c r="R359"/>
      <c r="T359"/>
    </row>
    <row r="360" spans="2:20" x14ac:dyDescent="0.25">
      <c r="B360"/>
      <c r="D360"/>
      <c r="E360"/>
      <c r="F360"/>
      <c r="G360"/>
      <c r="H360"/>
      <c r="I360"/>
      <c r="J360"/>
      <c r="K360" s="328"/>
      <c r="M360"/>
      <c r="P360"/>
      <c r="R360"/>
      <c r="T360"/>
    </row>
    <row r="361" spans="2:20" x14ac:dyDescent="0.25">
      <c r="B361"/>
      <c r="D361"/>
      <c r="E361"/>
      <c r="F361"/>
      <c r="G361"/>
      <c r="H361"/>
      <c r="I361"/>
      <c r="J361"/>
      <c r="K361" s="328"/>
      <c r="M361"/>
      <c r="P361"/>
      <c r="R361"/>
      <c r="T361"/>
    </row>
    <row r="362" spans="2:20" x14ac:dyDescent="0.25">
      <c r="B362"/>
      <c r="D362"/>
      <c r="E362"/>
      <c r="F362"/>
      <c r="G362"/>
      <c r="H362"/>
      <c r="I362"/>
      <c r="J362"/>
      <c r="K362" s="328"/>
      <c r="M362"/>
      <c r="P362"/>
      <c r="R362"/>
      <c r="T362"/>
    </row>
    <row r="363" spans="2:20" x14ac:dyDescent="0.25">
      <c r="B363"/>
      <c r="D363"/>
      <c r="E363"/>
      <c r="F363"/>
      <c r="G363"/>
      <c r="H363"/>
      <c r="I363"/>
      <c r="J363"/>
      <c r="K363" s="328"/>
      <c r="M363"/>
      <c r="P363"/>
      <c r="R363"/>
      <c r="T363"/>
    </row>
    <row r="364" spans="2:20" x14ac:dyDescent="0.25">
      <c r="B364"/>
      <c r="D364"/>
      <c r="E364"/>
      <c r="F364"/>
      <c r="G364"/>
      <c r="H364"/>
      <c r="I364"/>
      <c r="J364"/>
      <c r="K364" s="328"/>
      <c r="M364"/>
      <c r="P364"/>
      <c r="R364"/>
      <c r="T364"/>
    </row>
    <row r="365" spans="2:20" x14ac:dyDescent="0.25">
      <c r="B365"/>
      <c r="D365"/>
      <c r="E365"/>
      <c r="F365"/>
      <c r="G365"/>
      <c r="H365"/>
      <c r="I365"/>
      <c r="J365"/>
      <c r="K365" s="328"/>
      <c r="M365"/>
      <c r="P365"/>
      <c r="R365"/>
      <c r="T365"/>
    </row>
    <row r="366" spans="2:20" x14ac:dyDescent="0.25">
      <c r="B366"/>
      <c r="D366"/>
      <c r="E366"/>
      <c r="F366"/>
      <c r="G366"/>
      <c r="H366"/>
      <c r="I366"/>
      <c r="J366"/>
      <c r="K366" s="328"/>
      <c r="M366"/>
      <c r="P366"/>
      <c r="R366"/>
      <c r="T366"/>
    </row>
    <row r="368" spans="2:20" x14ac:dyDescent="0.25">
      <c r="B368" s="501"/>
      <c r="C368" s="501"/>
      <c r="D368" s="501"/>
      <c r="E368" s="501"/>
      <c r="F368" s="501"/>
      <c r="G368" s="501"/>
      <c r="H368" s="501"/>
      <c r="I368" s="501"/>
      <c r="J368" s="501"/>
      <c r="K368" s="341"/>
      <c r="L368"/>
      <c r="M368"/>
      <c r="N368"/>
      <c r="O368"/>
      <c r="P368"/>
      <c r="Q368"/>
      <c r="R368"/>
      <c r="S368"/>
      <c r="T368"/>
    </row>
    <row r="369" spans="2:20" x14ac:dyDescent="0.25">
      <c r="B369"/>
      <c r="D369"/>
      <c r="E369"/>
      <c r="F369"/>
      <c r="G369"/>
      <c r="H369"/>
      <c r="I369"/>
      <c r="J369"/>
      <c r="K369" s="328"/>
      <c r="M369"/>
      <c r="P369"/>
      <c r="R369"/>
      <c r="T369"/>
    </row>
    <row r="370" spans="2:20" x14ac:dyDescent="0.25">
      <c r="B370"/>
      <c r="D370"/>
      <c r="E370"/>
      <c r="F370"/>
      <c r="G370"/>
      <c r="H370"/>
      <c r="I370"/>
      <c r="J370"/>
      <c r="K370" s="328"/>
      <c r="M370"/>
      <c r="P370"/>
      <c r="R370"/>
      <c r="T370"/>
    </row>
    <row r="371" spans="2:20" x14ac:dyDescent="0.25">
      <c r="B371"/>
      <c r="D371"/>
      <c r="E371"/>
      <c r="F371"/>
      <c r="G371"/>
      <c r="H371"/>
      <c r="I371"/>
      <c r="J371"/>
      <c r="K371" s="328"/>
      <c r="M371"/>
      <c r="P371"/>
      <c r="R371"/>
      <c r="T371"/>
    </row>
    <row r="372" spans="2:20" x14ac:dyDescent="0.25">
      <c r="B372"/>
      <c r="D372"/>
      <c r="E372"/>
      <c r="F372"/>
      <c r="G372"/>
      <c r="H372"/>
      <c r="I372"/>
      <c r="J372"/>
      <c r="K372" s="328"/>
      <c r="M372"/>
      <c r="P372"/>
      <c r="R372"/>
      <c r="T372"/>
    </row>
    <row r="373" spans="2:20" x14ac:dyDescent="0.25">
      <c r="B373"/>
      <c r="D373"/>
      <c r="E373"/>
      <c r="F373"/>
      <c r="G373"/>
      <c r="H373"/>
      <c r="I373"/>
      <c r="J373"/>
      <c r="K373" s="328"/>
      <c r="M373"/>
      <c r="P373"/>
      <c r="R373"/>
      <c r="T373"/>
    </row>
    <row r="374" spans="2:20" x14ac:dyDescent="0.25">
      <c r="B374"/>
      <c r="D374"/>
      <c r="E374"/>
      <c r="F374"/>
      <c r="G374"/>
      <c r="H374"/>
      <c r="I374"/>
      <c r="J374"/>
      <c r="K374" s="328"/>
      <c r="M374"/>
      <c r="P374"/>
      <c r="R374"/>
      <c r="T374"/>
    </row>
    <row r="375" spans="2:20" x14ac:dyDescent="0.25">
      <c r="B375"/>
      <c r="D375"/>
      <c r="E375"/>
      <c r="F375"/>
      <c r="G375"/>
      <c r="H375"/>
      <c r="I375"/>
      <c r="J375"/>
      <c r="K375" s="328"/>
      <c r="M375"/>
      <c r="P375"/>
      <c r="R375"/>
      <c r="T375"/>
    </row>
    <row r="376" spans="2:20" x14ac:dyDescent="0.25">
      <c r="B376"/>
      <c r="D376"/>
      <c r="E376"/>
      <c r="F376"/>
      <c r="G376"/>
      <c r="H376"/>
      <c r="I376"/>
      <c r="J376"/>
      <c r="K376" s="328"/>
      <c r="M376"/>
      <c r="P376"/>
      <c r="R376"/>
      <c r="T376"/>
    </row>
    <row r="377" spans="2:20" x14ac:dyDescent="0.25">
      <c r="B377"/>
      <c r="D377"/>
      <c r="E377"/>
      <c r="F377"/>
      <c r="G377"/>
      <c r="H377"/>
      <c r="I377"/>
      <c r="J377"/>
      <c r="K377" s="328"/>
      <c r="M377"/>
      <c r="P377"/>
      <c r="R377"/>
      <c r="T377"/>
    </row>
    <row r="378" spans="2:20" x14ac:dyDescent="0.25">
      <c r="B378"/>
      <c r="D378"/>
      <c r="E378"/>
      <c r="F378"/>
      <c r="G378"/>
      <c r="H378"/>
      <c r="I378"/>
      <c r="J378"/>
      <c r="K378" s="328"/>
      <c r="M378"/>
      <c r="P378"/>
      <c r="R378"/>
      <c r="T378"/>
    </row>
    <row r="379" spans="2:20" x14ac:dyDescent="0.25">
      <c r="B379"/>
      <c r="D379"/>
      <c r="E379"/>
      <c r="F379"/>
      <c r="G379"/>
      <c r="H379"/>
      <c r="I379"/>
      <c r="J379"/>
      <c r="K379" s="328"/>
      <c r="M379"/>
      <c r="P379"/>
      <c r="R379"/>
      <c r="T379"/>
    </row>
    <row r="380" spans="2:20" x14ac:dyDescent="0.25">
      <c r="B380"/>
      <c r="D380"/>
      <c r="E380"/>
      <c r="F380"/>
      <c r="G380"/>
      <c r="H380"/>
      <c r="I380"/>
      <c r="J380"/>
      <c r="K380" s="328"/>
      <c r="M380"/>
      <c r="P380"/>
      <c r="R380"/>
      <c r="T380"/>
    </row>
  </sheetData>
  <mergeCells count="23">
    <mergeCell ref="A52:T52"/>
    <mergeCell ref="B324:J324"/>
    <mergeCell ref="B339:J339"/>
    <mergeCell ref="B353:J353"/>
    <mergeCell ref="B368:J368"/>
    <mergeCell ref="A38:T38"/>
    <mergeCell ref="B39:J39"/>
    <mergeCell ref="L39:T39"/>
    <mergeCell ref="A46:T46"/>
    <mergeCell ref="B47:J47"/>
    <mergeCell ref="L47:T47"/>
    <mergeCell ref="A19:T19"/>
    <mergeCell ref="B20:J20"/>
    <mergeCell ref="L20:T20"/>
    <mergeCell ref="A27:T27"/>
    <mergeCell ref="B28:J28"/>
    <mergeCell ref="L28:T28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ED175-E77F-4526-94AB-147A847ED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9A6EDB-90DC-4E55-B1D5-00DEB64F5070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669BBF7B-0B6E-4879-BD20-58266D424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 alojativos</vt:lpstr>
      <vt:lpstr>Pasajeros</vt:lpstr>
      <vt:lpstr>Turistas FRONTUR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García Cabrera</dc:creator>
  <cp:lastModifiedBy>Marjorie Pérez García</cp:lastModifiedBy>
  <dcterms:created xsi:type="dcterms:W3CDTF">2024-09-02T12:26:15Z</dcterms:created>
  <dcterms:modified xsi:type="dcterms:W3CDTF">2024-09-26T07:47:10Z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